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LP1P4U3\Desktop\DMS NUMBERS\09 JUNE 2025\"/>
    </mc:Choice>
  </mc:AlternateContent>
  <bookViews>
    <workbookView xWindow="0" yWindow="0" windowWidth="20490" windowHeight="7320" tabRatio="666"/>
  </bookViews>
  <sheets>
    <sheet name="COMPONENT 1 " sheetId="40" r:id="rId1"/>
    <sheet name="COMPONENT 2 " sheetId="43" r:id="rId2"/>
    <sheet name="COMPONENT 2 fi-DELETE" sheetId="41" state="hidden" r:id="rId3"/>
    <sheet name="OUTSTANDING DEBT COUNCILLORS" sheetId="24" r:id="rId4"/>
    <sheet name="FINANCIAL RATIOS APRIL 2024 " sheetId="39" state="hidden" r:id="rId5"/>
    <sheet name="OUTSTANDING DEBT EMPLOYEES " sheetId="46" r:id="rId6"/>
    <sheet name="FINANCIAL RATIOS-APRIL 2025 " sheetId="4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'COMPONENT 2 '!$A$5:$BZ$148</definedName>
    <definedName name="_xlnm._FilterDatabase" localSheetId="2" hidden="1">'COMPONENT 2 fi-DELETE'!$A$5:$BT$148</definedName>
    <definedName name="_xlnm._FilterDatabase" localSheetId="5" hidden="1">'OUTSTANDING DEBT EMPLOYEES '!$B$4:$M$4</definedName>
    <definedName name="AAAAA">'[1]Year Data'!$F$6</definedName>
    <definedName name="aapy">'[2]Year Data'!$F$6</definedName>
    <definedName name="aapy_21">'[2]Year Data'!$F$6</definedName>
    <definedName name="ADJB14">'[3]Template names'!$B$90</definedName>
    <definedName name="ADJB6" localSheetId="3">#REF!</definedName>
    <definedName name="ADJB6" localSheetId="5">#REF!</definedName>
    <definedName name="ADJB6">#REF!</definedName>
    <definedName name="ADJB7" localSheetId="3">#REF!</definedName>
    <definedName name="ADJB7" localSheetId="5">#REF!</definedName>
    <definedName name="ADJB7">#REF!</definedName>
    <definedName name="ADJB8" localSheetId="3">#REF!</definedName>
    <definedName name="ADJB8" localSheetId="5">#REF!</definedName>
    <definedName name="ADJB8">#REF!</definedName>
    <definedName name="ADJB9" localSheetId="3">#REF!</definedName>
    <definedName name="ADJB9" localSheetId="5">#REF!</definedName>
    <definedName name="ADJB9">#REF!</definedName>
    <definedName name="AdoptedCAPITAL" localSheetId="3">#REF!</definedName>
    <definedName name="AdoptedCAPITAL" localSheetId="5">#REF!</definedName>
    <definedName name="AdoptedCAPITAL">#REF!</definedName>
    <definedName name="Approve6">'[4]Template names'!$B$105</definedName>
    <definedName name="Asset_Management_Guide">'[5]Mapping List CAG'!$D$3:$D$339</definedName>
    <definedName name="budget">'[2]Year Data'!$J$14</definedName>
    <definedName name="Capital" localSheetId="3">#REF!</definedName>
    <definedName name="Capital" localSheetId="5">#REF!</definedName>
    <definedName name="Capital">#REF!</definedName>
    <definedName name="Capital_Budget" localSheetId="3">#REF!</definedName>
    <definedName name="Capital_Budget" localSheetId="5">#REF!</definedName>
    <definedName name="Capital_Budget">#REF!</definedName>
    <definedName name="capital_infrastructure_non" localSheetId="3">#REF!</definedName>
    <definedName name="capital_infrastructure_non" localSheetId="5">#REF!</definedName>
    <definedName name="capital_infrastructure_non">#REF!</definedName>
    <definedName name="capital1">'[6]Drop Downs'!$C$120:$C$479</definedName>
    <definedName name="Capital8_2" localSheetId="3">'[6]Drop Downs'!#REF!</definedName>
    <definedName name="Capital8_2" localSheetId="5">'[6]Drop Downs'!#REF!</definedName>
    <definedName name="Capital8_2">'[6]Drop Downs'!#REF!</definedName>
    <definedName name="capital8_3" localSheetId="3">'[6]Drop Downs'!#REF!</definedName>
    <definedName name="capital8_3" localSheetId="5">'[6]Drop Downs'!#REF!</definedName>
    <definedName name="capital8_3">'[6]Drop Downs'!#REF!</definedName>
    <definedName name="Date">[3]Instructions!$X$10</definedName>
    <definedName name="DEPARTMENT">'[6]Drop Downs'!$C$3:$C$10</definedName>
    <definedName name="desc">'[7]Template names'!$B$30</definedName>
    <definedName name="EIGHT" localSheetId="3">#REF!</definedName>
    <definedName name="EIGHT" localSheetId="5">#REF!</definedName>
    <definedName name="EIGHT">#REF!</definedName>
    <definedName name="EIGHT_21" localSheetId="3">#REF!</definedName>
    <definedName name="EIGHT_21" localSheetId="5">#REF!</definedName>
    <definedName name="EIGHT_21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3" hidden="1">"Y2cXdMSe4cIX915/tpDh4nn5F2LdOSY7ov+9gRw3NIFk+Z6h7SwPAzpWK6zXN41/l9A/c07qyaz4HXsfLzBkksZbhtbYcZBXAVVpUCEDSRfE7yuhCURNwJDrg0Trjj3XX2Vk2RC5r02qWqtO4WhaqtYmdIkuT29KjSqEJaDDMj0Z1en6qOKNHO2VYLirO64K5zje4aQHFyOcthLUop6ZqIBV1v1DmB7DJH8SjzKrCKL2QOFDCgCAIzjW5YDp"</definedName>
    <definedName name="EPMWorkbookOptions_4" hidden="1">"BwMiHY1nrzvVAs59t6Yxvyt6DlTci6S3L/FxfRnyTyd9bioRScrpMOQxvhUKj3eMZ1XriO3TQxkAugHA8ZFMZTGSfYZRd2W73WEgUNPurmcFI0obLjmWEBZApR3H9SQ1ntVYVeor3OlLlEqlWqVp+vi8Vs5eXtthjLoqXugPWVlOu7+eG4uX8Xey1Cf96wnn+77IaR1JHHJdVlVPDulanQKNRv34kK5kL6SjKOP+u5Gn3Xnfg89A0oTUF+n3"</definedName>
    <definedName name="EPMWorkbookOptions_5" hidden="1">"ANPicioJ4dTJqSRQaaWdylXVRf7/3LjXapXKX9y505ksh3xiEeRTv3w7HxJwk7PYsKBTn77Ox6LF5yxCm1p+Y8qBXE9t62hC74LPl6rZq20ewb0nKKwsfEu7i54Ph1fq290Cy3FSX9Q+bMGPg5FyNwnRUISBIPZT/8jxjGlESjuL6ylzPZW7YJWrZa/KYYD5tssBFHhR6rXlOHb1PgM8rid5yYr0j8BpF0xg9ewlsABi3FUDwYddlyaCwUtT"</definedName>
    <definedName name="EPMWorkbookOptions_6" hidden="1">"hfX2ltluziV6a9fRciYRJp0h32YfWIqgqvUcTBSMyEqgTJTp1D/PvJ5qqAhtnJcuWAwb2SuGa4bxWrhu/7ClMAkLXtwHzSmHckURLGtcX8GEue8XDOObDIbxDiT2VPz7wSq5myZO8wQ31Tq9S756Q2Xw3RsPYTSdlkGZIjTpA6+hE5mAnEmMSTlnss+EusmZ7DMBtWwwuZ7CNxAU9bK3WFQG31YLKEbdlU/9RsB5cbA5j8i2a/rfTjsrDzbn"</definedName>
    <definedName name="EPMWorkbookOptions_7" hidden="1">"EdujCQSp36S5nnrXE1i1rwinv/F0QsHL4GuMG4zrrQhZUDoS38kfA/+VUmQ2yUoMmfR5mEjrRh1bi39HJ9wY//YOo8Apgs5MMiUbmpuPq0QbfT1uDnXkGZVMVX+GG839Zl9385Eh7Juuj3GjHRdE9VeT4KoxHWegI0MfzWEPoqedhVj75087s8FHjZr/AfT/C5EPSQAA"</definedName>
    <definedName name="Excel_BuiltIn__FilterDatabase_13" localSheetId="3">#REF!</definedName>
    <definedName name="Excel_BuiltIn__FilterDatabase_13" localSheetId="5">#REF!</definedName>
    <definedName name="Excel_BuiltIn__FilterDatabase_13">#REF!</definedName>
    <definedName name="Excel_BuiltIn__FilterDatabase_17" localSheetId="3">#REF!</definedName>
    <definedName name="Excel_BuiltIn__FilterDatabase_17" localSheetId="5">#REF!</definedName>
    <definedName name="Excel_BuiltIn__FilterDatabase_17">#REF!</definedName>
    <definedName name="Excel_BuiltIn__FilterDatabase_6" localSheetId="3">#REF!</definedName>
    <definedName name="Excel_BuiltIn__FilterDatabase_6" localSheetId="5">#REF!</definedName>
    <definedName name="Excel_BuiltIn__FilterDatabase_6">#REF!</definedName>
    <definedName name="Excel_BuiltIn_Print_Area_2">"$#REF!.$A$1:$P$99"</definedName>
    <definedName name="Excel_BuiltIn_Print_Area_8_1">"$#REF!.$A$3:$P$29"</definedName>
    <definedName name="Excel_BuiltIn_Print_Area_9" localSheetId="3">#REF!</definedName>
    <definedName name="Excel_BuiltIn_Print_Area_9" localSheetId="5">#REF!</definedName>
    <definedName name="Excel_BuiltIn_Print_Area_9">#REF!</definedName>
    <definedName name="Excel_BuiltIn_Print_Titles_11" localSheetId="3">#REF!</definedName>
    <definedName name="Excel_BuiltIn_Print_Titles_11" localSheetId="5">#REF!</definedName>
    <definedName name="Excel_BuiltIn_Print_Titles_11">#REF!</definedName>
    <definedName name="Excel_BuiltIn_Print_Titles_11_12" localSheetId="3">#REF!</definedName>
    <definedName name="Excel_BuiltIn_Print_Titles_11_12" localSheetId="5">#REF!</definedName>
    <definedName name="Excel_BuiltIn_Print_Titles_11_12">#REF!</definedName>
    <definedName name="Excel_BuiltIn_Print_Titles_2">"$#REF!.$A$1:$IV$2"</definedName>
    <definedName name="Excel_BuiltIn_Print_Titles_3">"$#REF!.$A$1:$IV$2"</definedName>
    <definedName name="Excel_BuiltIn_Print_Titles_4">"$#REF!.$A$1:$IV$2"</definedName>
    <definedName name="Excel_BuiltIn_Print_Titles_5">"$#REF!.$A$1:$IV$2"</definedName>
    <definedName name="Excel_BuiltIn_Print_Titles_7">"$#REF!.$A$1:$IV$2"</definedName>
    <definedName name="Excel_BuiltIn_Print_Titles_9" localSheetId="3">#REF!</definedName>
    <definedName name="Excel_BuiltIn_Print_Titles_9" localSheetId="5">#REF!</definedName>
    <definedName name="Excel_BuiltIn_Print_Titles_9">#REF!</definedName>
    <definedName name="FIVE" localSheetId="3">#REF!</definedName>
    <definedName name="FIVE" localSheetId="5">#REF!</definedName>
    <definedName name="FIVE">#REF!</definedName>
    <definedName name="FIVE_21" localSheetId="3">#REF!</definedName>
    <definedName name="FIVE_21" localSheetId="5">#REF!</definedName>
    <definedName name="FIVE_21">#REF!</definedName>
    <definedName name="FIVee" localSheetId="3">#REF!</definedName>
    <definedName name="FIVee" localSheetId="5">#REF!</definedName>
    <definedName name="FIVee">#REF!</definedName>
    <definedName name="FOUR" localSheetId="3">#REF!</definedName>
    <definedName name="FOUR" localSheetId="5">#REF!</definedName>
    <definedName name="FOUR">#REF!</definedName>
    <definedName name="FOUR_21" localSheetId="3">#REF!</definedName>
    <definedName name="FOUR_21" localSheetId="5">#REF!</definedName>
    <definedName name="FOUR_21">#REF!</definedName>
    <definedName name="funding">'[6]Drop Downs'!$C$3726:$C$3729</definedName>
    <definedName name="Head1">'[8]Template names'!$B$2</definedName>
    <definedName name="Head10">'[3]Template names'!$B$17</definedName>
    <definedName name="Head11">'[3]Template names'!$B$18</definedName>
    <definedName name="Head12">'[9]Template names'!$B$18</definedName>
    <definedName name="Head13">'[9]Template names'!$B$19</definedName>
    <definedName name="Head14">'[9]Template names'!$B$20</definedName>
    <definedName name="head1A">'[8]Template names'!$B$3</definedName>
    <definedName name="head1b">'[8]Template names'!$B$4</definedName>
    <definedName name="Head2">'[3]Template names'!$B$5</definedName>
    <definedName name="head27">'[7]Template names'!$B$33</definedName>
    <definedName name="head27a">'[7]Template names'!$B$34</definedName>
    <definedName name="Head3">'[8]Template names'!$B$7</definedName>
    <definedName name="Head38">'[10]Template names'!$B$42</definedName>
    <definedName name="Head39">'[10]Template names'!$B$43</definedName>
    <definedName name="Head3a" localSheetId="3">#REF!</definedName>
    <definedName name="Head3a" localSheetId="5">#REF!</definedName>
    <definedName name="Head3a">#REF!</definedName>
    <definedName name="Head40">'[10]Template names'!$B$44</definedName>
    <definedName name="Head41">'[10]Template names'!$B$45</definedName>
    <definedName name="Head5">'[8]Template names'!$B$9</definedName>
    <definedName name="Head50" localSheetId="3">#REF!</definedName>
    <definedName name="Head50" localSheetId="5">#REF!</definedName>
    <definedName name="Head50">#REF!</definedName>
    <definedName name="Head52" localSheetId="3">#REF!</definedName>
    <definedName name="Head52" localSheetId="5">#REF!</definedName>
    <definedName name="Head52">#REF!</definedName>
    <definedName name="Head54" localSheetId="3">#REF!</definedName>
    <definedName name="Head54" localSheetId="5">#REF!</definedName>
    <definedName name="Head54">#REF!</definedName>
    <definedName name="Head55" localSheetId="3">#REF!</definedName>
    <definedName name="Head55" localSheetId="5">#REF!</definedName>
    <definedName name="Head55">#REF!</definedName>
    <definedName name="Head56" localSheetId="3">#REF!</definedName>
    <definedName name="Head56" localSheetId="5">#REF!</definedName>
    <definedName name="Head56">#REF!</definedName>
    <definedName name="Head5A">'[3]Template names'!$B$11</definedName>
    <definedName name="Head5b">[11]Calc!$B$6</definedName>
    <definedName name="Head6">'[8]Template names'!$B$12</definedName>
    <definedName name="Head7">'[3]Template names'!$B$14</definedName>
    <definedName name="Head8">'[8]Template names'!$B$14</definedName>
    <definedName name="Head9">'[7]Template names'!$B$15</definedName>
    <definedName name="IUDG" localSheetId="3">'[6]Drop Downs'!#REF!</definedName>
    <definedName name="IUDG" localSheetId="5">'[6]Drop Downs'!#REF!</definedName>
    <definedName name="IUDG">'[6]Drop Downs'!#REF!</definedName>
    <definedName name="List_for_Function__Old" localSheetId="3">#REF!</definedName>
    <definedName name="List_for_Function__Old" localSheetId="5">#REF!</definedName>
    <definedName name="List_for_Function__Old">#REF!</definedName>
    <definedName name="MAINTENANCE" localSheetId="3">#REF!</definedName>
    <definedName name="MAINTENANCE" localSheetId="5">#REF!</definedName>
    <definedName name="MAINTENANCE">#REF!</definedName>
    <definedName name="muni">'[7]Template names'!$B$93</definedName>
    <definedName name="NatCapexGrantNames" localSheetId="3">#REF!</definedName>
    <definedName name="NatCapexGrantNames" localSheetId="5">#REF!</definedName>
    <definedName name="NatCapexGrantNames">#REF!</definedName>
    <definedName name="NatOpexGrantNames" localSheetId="3">#REF!</definedName>
    <definedName name="NatOpexGrantNames" localSheetId="5">#REF!</definedName>
    <definedName name="NatOpexGrantNames">#REF!</definedName>
    <definedName name="NINE" localSheetId="3">#REF!</definedName>
    <definedName name="NINE" localSheetId="5">#REF!</definedName>
    <definedName name="NINE">#REF!</definedName>
    <definedName name="NINE_21" localSheetId="3">#REF!</definedName>
    <definedName name="NINE_21" localSheetId="5">#REF!</definedName>
    <definedName name="NINE_21">#REF!</definedName>
    <definedName name="obcy">'[2]Year Data'!$F$7</definedName>
    <definedName name="obcy_21">'[2]Year Data'!$F$7</definedName>
    <definedName name="ONE" localSheetId="3">#REF!</definedName>
    <definedName name="ONE" localSheetId="5">#REF!</definedName>
    <definedName name="ONE">#REF!</definedName>
    <definedName name="ONE_21" localSheetId="3">#REF!</definedName>
    <definedName name="ONE_21" localSheetId="5">#REF!</definedName>
    <definedName name="ONE_21">#REF!</definedName>
    <definedName name="pbny">'[2]Year Data'!$F$9</definedName>
    <definedName name="pbny_21">'[2]Year Data'!$F$9</definedName>
    <definedName name="pbny1">'[2]Year Data'!$F$10</definedName>
    <definedName name="pbny1_21">'[2]Year Data'!$F$10</definedName>
    <definedName name="pbny2">'[2]Year Data'!$F$11</definedName>
    <definedName name="pbny2_21">'[2]Year Data'!$F$11</definedName>
    <definedName name="pbnyy">'[1]Year Data'!$F$9</definedName>
    <definedName name="PC">'[12]PROJECTS CAPITAL (PC)'!$A$2:$A$434</definedName>
    <definedName name="PCCAPITAL" localSheetId="3">#REF!</definedName>
    <definedName name="PCCAPITAL" localSheetId="5">#REF!</definedName>
    <definedName name="PCCAPITAL">#REF!</definedName>
    <definedName name="_xlnm.Print_Area" localSheetId="1">'COMPONENT 2 '!$A$1:$CF$149</definedName>
    <definedName name="_xlnm.Print_Area" localSheetId="6">'FINANCIAL RATIOS-APRIL 2025 '!$A$1:$I$229</definedName>
    <definedName name="Print_Area_MI" localSheetId="3">#REF!</definedName>
    <definedName name="Print_Area_MI" localSheetId="5">#REF!</definedName>
    <definedName name="Print_Area_MI">#REF!</definedName>
    <definedName name="ProjectClassifications">'[6]Drop Downs'!$C$115:$C$117</definedName>
    <definedName name="ProvOpexGrantNames" localSheetId="3">#REF!</definedName>
    <definedName name="ProvOpexGrantNames" localSheetId="5">#REF!</definedName>
    <definedName name="ProvOpexGrantNames">#REF!</definedName>
    <definedName name="Record0">"$#REF!.$F$2:$K$2"</definedName>
    <definedName name="recy">'[2]Year Data'!$F$8</definedName>
    <definedName name="recy_21">'[2]Year Data'!$F$8</definedName>
    <definedName name="Results" localSheetId="3">[13]Item!#REF!</definedName>
    <definedName name="Results" localSheetId="5">[13]Item!#REF!</definedName>
    <definedName name="Results">[13]Item!#REF!</definedName>
    <definedName name="revdte">'[2]Year Data'!$J$14</definedName>
    <definedName name="RM">'[12]REPAIRS &amp; MAINTENANCE (PO)'!$A$3:$A$3433</definedName>
    <definedName name="S71B">'[10]Template names'!$B$80</definedName>
    <definedName name="S71D">'[14]Template names'!$B$81</definedName>
    <definedName name="S71E" localSheetId="3">#REF!</definedName>
    <definedName name="S71E" localSheetId="5">#REF!</definedName>
    <definedName name="S71E">#REF!</definedName>
    <definedName name="SAPCrosstab1" localSheetId="3">#REF!</definedName>
    <definedName name="SAPCrosstab1" localSheetId="5">#REF!</definedName>
    <definedName name="SAPCrosstab1">#REF!</definedName>
    <definedName name="SECTION">'[6]Drop Downs'!$C$12:$C$26</definedName>
    <definedName name="SEVEN" localSheetId="3">#REF!</definedName>
    <definedName name="SEVEN" localSheetId="5">#REF!</definedName>
    <definedName name="SEVEN">#REF!</definedName>
    <definedName name="SEVEN_21" localSheetId="3">#REF!</definedName>
    <definedName name="SEVEN_21" localSheetId="5">#REF!</definedName>
    <definedName name="SEVEN_21">#REF!</definedName>
    <definedName name="SIX" localSheetId="3">#REF!</definedName>
    <definedName name="SIX" localSheetId="5">#REF!</definedName>
    <definedName name="SIX">#REF!</definedName>
    <definedName name="SIX_21" localSheetId="3">#REF!</definedName>
    <definedName name="SIX_21" localSheetId="5">#REF!</definedName>
    <definedName name="SIX_21">#REF!</definedName>
    <definedName name="TableA21">[11]Calc!$A$35</definedName>
    <definedName name="TableA22">'[8]Template names'!$B$134</definedName>
    <definedName name="TableA23">'[8]Template names'!$B$135</definedName>
    <definedName name="TableA24">'[8]Template names'!$B$136</definedName>
    <definedName name="TableA25">'[7]Template names'!$B$137</definedName>
    <definedName name="TableA3">'[4]Template names'!$B$113</definedName>
    <definedName name="TEN" localSheetId="3">#REF!</definedName>
    <definedName name="TEN" localSheetId="5">#REF!</definedName>
    <definedName name="TEN">#REF!</definedName>
    <definedName name="TEN_21" localSheetId="3">#REF!</definedName>
    <definedName name="TEN_21" localSheetId="5">#REF!</definedName>
    <definedName name="TEN_21">#REF!</definedName>
    <definedName name="THREE" localSheetId="3">#REF!</definedName>
    <definedName name="THREE" localSheetId="5">#REF!</definedName>
    <definedName name="THREE">#REF!</definedName>
    <definedName name="THREE_21" localSheetId="3">#REF!</definedName>
    <definedName name="THREE_21" localSheetId="5">#REF!</definedName>
    <definedName name="THREE_21">#REF!</definedName>
    <definedName name="TW">'[12]TYPICAL WORKSTREAMS (PO)'!$A$2:$A$231</definedName>
    <definedName name="TWO" localSheetId="3">#REF!</definedName>
    <definedName name="TWO" localSheetId="5">#REF!</definedName>
    <definedName name="TWO">#REF!</definedName>
    <definedName name="TWO_21" localSheetId="3">#REF!</definedName>
    <definedName name="TWO_21" localSheetId="5">#REF!</definedName>
    <definedName name="TWO_21">#REF!</definedName>
    <definedName name="TYPICALWORKSTREAMS" localSheetId="3">#REF!</definedName>
    <definedName name="TYPICALWORKSTREAMS" localSheetId="5">#REF!</definedName>
    <definedName name="TYPICALWORKSTREAMS">#REF!</definedName>
    <definedName name="Vdesc">'[14]Template names'!$B$29</definedName>
    <definedName name="vote" localSheetId="3">#REF!</definedName>
    <definedName name="vote" localSheetId="5">#REF!</definedName>
    <definedName name="vote">#REF!</definedName>
    <definedName name="Ward_location">'[6]Drop Downs'!$C$3686:$C$3723</definedName>
    <definedName name="XXX" localSheetId="3">#REF!</definedName>
    <definedName name="XXX" localSheetId="5">#REF!</definedName>
    <definedName name="XXX">#REF!</definedName>
    <definedName name="XXX_21" localSheetId="3">#REF!</definedName>
    <definedName name="XXX_21" localSheetId="5">#REF!</definedName>
    <definedName name="XXX_2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7" i="48" l="1"/>
  <c r="G223" i="48"/>
  <c r="G219" i="48"/>
  <c r="G215" i="48"/>
  <c r="G207" i="48"/>
  <c r="G203" i="48"/>
  <c r="G194" i="48"/>
  <c r="G187" i="48"/>
  <c r="G180" i="48"/>
  <c r="G175" i="48"/>
  <c r="G167" i="48"/>
  <c r="G153" i="48"/>
  <c r="G148" i="48"/>
  <c r="G144" i="48"/>
  <c r="G138" i="48"/>
  <c r="G134" i="48"/>
  <c r="G128" i="48"/>
  <c r="G121" i="48"/>
  <c r="G117" i="48"/>
  <c r="G113" i="48"/>
  <c r="G106" i="48"/>
  <c r="G89" i="48"/>
  <c r="G80" i="48"/>
  <c r="G74" i="48"/>
  <c r="G68" i="48"/>
  <c r="G61" i="48"/>
  <c r="G54" i="48"/>
  <c r="G50" i="48"/>
  <c r="G44" i="48"/>
  <c r="G32" i="48"/>
  <c r="G26" i="48"/>
  <c r="G21" i="48"/>
  <c r="BJ110" i="43" l="1"/>
  <c r="BJ59" i="43"/>
  <c r="T21" i="40" l="1"/>
  <c r="BH146" i="43"/>
  <c r="BG146" i="43"/>
  <c r="BF146" i="43"/>
  <c r="BG130" i="43"/>
  <c r="BH129" i="43"/>
  <c r="BH130" i="43" s="1"/>
  <c r="BG129" i="43"/>
  <c r="BF129" i="43"/>
  <c r="BF130" i="43" s="1"/>
  <c r="BH124" i="43"/>
  <c r="BG124" i="43"/>
  <c r="BF124" i="43"/>
  <c r="BH119" i="43"/>
  <c r="BG119" i="43"/>
  <c r="BF119" i="43"/>
  <c r="BH114" i="43"/>
  <c r="BG114" i="43"/>
  <c r="BF114" i="43"/>
  <c r="BH97" i="43"/>
  <c r="BG97" i="43"/>
  <c r="BF97" i="43"/>
  <c r="BH86" i="43"/>
  <c r="BG86" i="43"/>
  <c r="BF86" i="43"/>
  <c r="BH77" i="43"/>
  <c r="BH78" i="43" s="1"/>
  <c r="BG77" i="43"/>
  <c r="BG78" i="43" s="1"/>
  <c r="BG148" i="43" s="1"/>
  <c r="BF77" i="43"/>
  <c r="BF78" i="43" s="1"/>
  <c r="BH70" i="43"/>
  <c r="BG70" i="43"/>
  <c r="BF70" i="43"/>
  <c r="BH66" i="43"/>
  <c r="BG66" i="43"/>
  <c r="BF66" i="43"/>
  <c r="BH62" i="43"/>
  <c r="BG62" i="43"/>
  <c r="BF62" i="43"/>
  <c r="BH54" i="43"/>
  <c r="BH55" i="43" s="1"/>
  <c r="BG54" i="43"/>
  <c r="BG55" i="43" s="1"/>
  <c r="BF54" i="43"/>
  <c r="BF55" i="43" s="1"/>
  <c r="BH38" i="43"/>
  <c r="BG38" i="43"/>
  <c r="BF38" i="43"/>
  <c r="BH31" i="43"/>
  <c r="BG31" i="43"/>
  <c r="BF31" i="43"/>
  <c r="BH20" i="43"/>
  <c r="BG20" i="43"/>
  <c r="BF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BE20" i="43"/>
  <c r="D31" i="43"/>
  <c r="D55" i="43" s="1"/>
  <c r="E31" i="43"/>
  <c r="F31" i="43"/>
  <c r="G31" i="43"/>
  <c r="H31" i="43"/>
  <c r="I31" i="43"/>
  <c r="J31" i="43"/>
  <c r="K31" i="43"/>
  <c r="K55" i="43" s="1"/>
  <c r="L31" i="43"/>
  <c r="M31" i="43"/>
  <c r="N31" i="43"/>
  <c r="O31" i="43"/>
  <c r="P31" i="43"/>
  <c r="Q31" i="43"/>
  <c r="R31" i="43"/>
  <c r="S31" i="43"/>
  <c r="S55" i="43" s="1"/>
  <c r="T31" i="43"/>
  <c r="T55" i="43" s="1"/>
  <c r="U31" i="43"/>
  <c r="V31" i="43"/>
  <c r="W31" i="43"/>
  <c r="X31" i="43"/>
  <c r="Y31" i="43"/>
  <c r="Z31" i="43"/>
  <c r="AA31" i="43"/>
  <c r="AB31" i="43"/>
  <c r="AB55" i="43" s="1"/>
  <c r="AC31" i="43"/>
  <c r="AD31" i="43"/>
  <c r="AE31" i="43"/>
  <c r="AF31" i="43"/>
  <c r="AG31" i="43"/>
  <c r="AH31" i="43"/>
  <c r="AI31" i="43"/>
  <c r="AJ31" i="43"/>
  <c r="AJ55" i="43" s="1"/>
  <c r="AK31" i="43"/>
  <c r="AL31" i="43"/>
  <c r="AM31" i="43"/>
  <c r="AN31" i="43"/>
  <c r="AO31" i="43"/>
  <c r="AP31" i="43"/>
  <c r="AQ31" i="43"/>
  <c r="AQ55" i="43" s="1"/>
  <c r="AR31" i="43"/>
  <c r="AS31" i="43"/>
  <c r="AT31" i="43"/>
  <c r="AU31" i="43"/>
  <c r="AV31" i="43"/>
  <c r="AW31" i="43"/>
  <c r="AX31" i="43"/>
  <c r="AY31" i="43"/>
  <c r="AY55" i="43" s="1"/>
  <c r="AZ31" i="43"/>
  <c r="AZ55" i="43" s="1"/>
  <c r="BA31" i="43"/>
  <c r="BB31" i="43"/>
  <c r="BC31" i="43"/>
  <c r="BD31" i="43"/>
  <c r="BE31" i="43"/>
  <c r="D38" i="43"/>
  <c r="E38" i="43"/>
  <c r="F38" i="43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D54" i="43"/>
  <c r="E54" i="43"/>
  <c r="F54" i="43"/>
  <c r="G54" i="43"/>
  <c r="H54" i="43"/>
  <c r="I54" i="43"/>
  <c r="J54" i="43"/>
  <c r="J55" i="43" s="1"/>
  <c r="K54" i="43"/>
  <c r="L54" i="43"/>
  <c r="M54" i="43"/>
  <c r="N54" i="43"/>
  <c r="O54" i="43"/>
  <c r="P54" i="43"/>
  <c r="Q54" i="43"/>
  <c r="R54" i="43"/>
  <c r="R55" i="43" s="1"/>
  <c r="S54" i="43"/>
  <c r="T54" i="43"/>
  <c r="U54" i="43"/>
  <c r="V54" i="43"/>
  <c r="W54" i="43"/>
  <c r="X54" i="43"/>
  <c r="Y54" i="43"/>
  <c r="Z54" i="43"/>
  <c r="Z55" i="43" s="1"/>
  <c r="AA54" i="43"/>
  <c r="AB54" i="43"/>
  <c r="AC54" i="43"/>
  <c r="AD54" i="43"/>
  <c r="AE54" i="43"/>
  <c r="AF54" i="43"/>
  <c r="AG54" i="43"/>
  <c r="AH54" i="43"/>
  <c r="AH55" i="43" s="1"/>
  <c r="AI54" i="43"/>
  <c r="AJ54" i="43"/>
  <c r="AK54" i="43"/>
  <c r="AL54" i="43"/>
  <c r="AM54" i="43"/>
  <c r="AN54" i="43"/>
  <c r="AO54" i="43"/>
  <c r="AP54" i="43"/>
  <c r="AP55" i="43" s="1"/>
  <c r="AQ54" i="43"/>
  <c r="AR54" i="43"/>
  <c r="AS54" i="43"/>
  <c r="AT54" i="43"/>
  <c r="AU54" i="43"/>
  <c r="AV54" i="43"/>
  <c r="AW54" i="43"/>
  <c r="AX54" i="43"/>
  <c r="AX55" i="43" s="1"/>
  <c r="AY54" i="43"/>
  <c r="AZ54" i="43"/>
  <c r="BA54" i="43"/>
  <c r="BB54" i="43"/>
  <c r="BC54" i="43"/>
  <c r="BD54" i="43"/>
  <c r="BE54" i="43"/>
  <c r="BD61" i="43"/>
  <c r="BD62" i="43" s="1"/>
  <c r="D62" i="43"/>
  <c r="E62" i="43"/>
  <c r="F62" i="43"/>
  <c r="G62" i="43"/>
  <c r="H62" i="43"/>
  <c r="I62" i="43"/>
  <c r="J62" i="43"/>
  <c r="K62" i="43"/>
  <c r="L62" i="43"/>
  <c r="L78" i="43" s="1"/>
  <c r="M62" i="43"/>
  <c r="N62" i="43"/>
  <c r="O62" i="43"/>
  <c r="P62" i="43"/>
  <c r="Q62" i="43"/>
  <c r="R62" i="43"/>
  <c r="S62" i="43"/>
  <c r="T62" i="43"/>
  <c r="T78" i="43" s="1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J78" i="43" s="1"/>
  <c r="AK62" i="43"/>
  <c r="AL62" i="43"/>
  <c r="AM62" i="43"/>
  <c r="AN62" i="43"/>
  <c r="AO62" i="43"/>
  <c r="AP62" i="43"/>
  <c r="AQ62" i="43"/>
  <c r="AR62" i="43"/>
  <c r="AR78" i="43" s="1"/>
  <c r="AS62" i="43"/>
  <c r="AT62" i="43"/>
  <c r="AU62" i="43"/>
  <c r="AV62" i="43"/>
  <c r="AW62" i="43"/>
  <c r="AX62" i="43"/>
  <c r="AY62" i="43"/>
  <c r="AZ62" i="43"/>
  <c r="BA62" i="43"/>
  <c r="BB62" i="43"/>
  <c r="BC62" i="43"/>
  <c r="BE62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P66" i="43"/>
  <c r="Q66" i="43"/>
  <c r="R66" i="43"/>
  <c r="S66" i="43"/>
  <c r="T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AH66" i="43"/>
  <c r="AI66" i="43"/>
  <c r="AJ66" i="43"/>
  <c r="AK66" i="43"/>
  <c r="AL66" i="43"/>
  <c r="AM66" i="43"/>
  <c r="AN66" i="43"/>
  <c r="AO66" i="43"/>
  <c r="AP66" i="43"/>
  <c r="AQ66" i="43"/>
  <c r="AR66" i="43"/>
  <c r="AS66" i="43"/>
  <c r="AT66" i="43"/>
  <c r="AU66" i="43"/>
  <c r="AV66" i="43"/>
  <c r="AW66" i="43"/>
  <c r="AX66" i="43"/>
  <c r="AY66" i="43"/>
  <c r="AZ66" i="43"/>
  <c r="BA66" i="43"/>
  <c r="BB66" i="43"/>
  <c r="BC66" i="43"/>
  <c r="BD66" i="43"/>
  <c r="BE66" i="43"/>
  <c r="BD69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P70" i="43"/>
  <c r="Q70" i="43"/>
  <c r="R70" i="43"/>
  <c r="S70" i="43"/>
  <c r="T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AH70" i="43"/>
  <c r="AI70" i="43"/>
  <c r="AJ70" i="43"/>
  <c r="AK70" i="43"/>
  <c r="AL70" i="43"/>
  <c r="AM70" i="43"/>
  <c r="AN70" i="43"/>
  <c r="AO70" i="43"/>
  <c r="AP70" i="43"/>
  <c r="AQ70" i="43"/>
  <c r="AR70" i="43"/>
  <c r="AS70" i="43"/>
  <c r="AT70" i="43"/>
  <c r="AU70" i="43"/>
  <c r="AV70" i="43"/>
  <c r="AW70" i="43"/>
  <c r="AX70" i="43"/>
  <c r="AY70" i="43"/>
  <c r="AZ70" i="43"/>
  <c r="BA70" i="43"/>
  <c r="BB70" i="43"/>
  <c r="BC70" i="43"/>
  <c r="BD70" i="43"/>
  <c r="BE70" i="43"/>
  <c r="D77" i="43"/>
  <c r="E77" i="43"/>
  <c r="F77" i="43"/>
  <c r="G77" i="43"/>
  <c r="H77" i="43"/>
  <c r="I77" i="43"/>
  <c r="I78" i="43" s="1"/>
  <c r="J77" i="43"/>
  <c r="K77" i="43"/>
  <c r="L77" i="43"/>
  <c r="M77" i="43"/>
  <c r="N77" i="43"/>
  <c r="O77" i="43"/>
  <c r="P77" i="43"/>
  <c r="Q77" i="43"/>
  <c r="Q78" i="43" s="1"/>
  <c r="R77" i="43"/>
  <c r="S77" i="43"/>
  <c r="T77" i="43"/>
  <c r="U77" i="43"/>
  <c r="V77" i="43"/>
  <c r="W77" i="43"/>
  <c r="X77" i="43"/>
  <c r="Y77" i="43"/>
  <c r="Y78" i="43" s="1"/>
  <c r="Z77" i="43"/>
  <c r="AA77" i="43"/>
  <c r="AB77" i="43"/>
  <c r="AC77" i="43"/>
  <c r="AD77" i="43"/>
  <c r="AE77" i="43"/>
  <c r="AF77" i="43"/>
  <c r="AG77" i="43"/>
  <c r="AG78" i="43" s="1"/>
  <c r="AH77" i="43"/>
  <c r="AI77" i="43"/>
  <c r="AJ77" i="43"/>
  <c r="AK77" i="43"/>
  <c r="AL77" i="43"/>
  <c r="AM77" i="43"/>
  <c r="AN77" i="43"/>
  <c r="AO77" i="43"/>
  <c r="AO78" i="43" s="1"/>
  <c r="AP77" i="43"/>
  <c r="AQ77" i="43"/>
  <c r="AR77" i="43"/>
  <c r="AS77" i="43"/>
  <c r="AT77" i="43"/>
  <c r="AU77" i="43"/>
  <c r="AV77" i="43"/>
  <c r="AW77" i="43"/>
  <c r="AW78" i="43" s="1"/>
  <c r="AX77" i="43"/>
  <c r="AY77" i="43"/>
  <c r="AZ77" i="43"/>
  <c r="BA77" i="43"/>
  <c r="BB77" i="43"/>
  <c r="BC77" i="43"/>
  <c r="BD77" i="43"/>
  <c r="BE77" i="43"/>
  <c r="BE78" i="43" s="1"/>
  <c r="Y84" i="43"/>
  <c r="Y86" i="43" s="1"/>
  <c r="D86" i="43"/>
  <c r="E86" i="43"/>
  <c r="F86" i="43"/>
  <c r="G86" i="43"/>
  <c r="H86" i="43"/>
  <c r="I86" i="43"/>
  <c r="J86" i="43"/>
  <c r="K86" i="43"/>
  <c r="L86" i="43"/>
  <c r="M86" i="43"/>
  <c r="N86" i="43"/>
  <c r="O86" i="43"/>
  <c r="P86" i="43"/>
  <c r="Q86" i="43"/>
  <c r="R86" i="43"/>
  <c r="S86" i="43"/>
  <c r="T86" i="43"/>
  <c r="U86" i="43"/>
  <c r="V86" i="43"/>
  <c r="W86" i="43"/>
  <c r="X86" i="43"/>
  <c r="Z86" i="43"/>
  <c r="AA86" i="43"/>
  <c r="AB86" i="43"/>
  <c r="AC86" i="43"/>
  <c r="AD86" i="43"/>
  <c r="AE86" i="43"/>
  <c r="AF86" i="43"/>
  <c r="AG86" i="43"/>
  <c r="AH86" i="43"/>
  <c r="AI86" i="43"/>
  <c r="AJ86" i="43"/>
  <c r="AK86" i="43"/>
  <c r="AL86" i="43"/>
  <c r="AM86" i="43"/>
  <c r="AN86" i="43"/>
  <c r="AO86" i="43"/>
  <c r="AP86" i="43"/>
  <c r="AQ86" i="43"/>
  <c r="AR86" i="43"/>
  <c r="AS86" i="43"/>
  <c r="AT86" i="43"/>
  <c r="AU86" i="43"/>
  <c r="AV86" i="43"/>
  <c r="AW86" i="43"/>
  <c r="AX86" i="43"/>
  <c r="AY86" i="43"/>
  <c r="AZ86" i="43"/>
  <c r="BA86" i="43"/>
  <c r="BB86" i="43"/>
  <c r="BC86" i="43"/>
  <c r="BD86" i="43"/>
  <c r="BE86" i="43"/>
  <c r="BD96" i="43"/>
  <c r="BD97" i="43" s="1"/>
  <c r="D97" i="43"/>
  <c r="E97" i="43"/>
  <c r="F97" i="43"/>
  <c r="G97" i="43"/>
  <c r="H97" i="43"/>
  <c r="I97" i="43"/>
  <c r="J97" i="43"/>
  <c r="K97" i="43"/>
  <c r="L97" i="43"/>
  <c r="M97" i="43"/>
  <c r="N97" i="43"/>
  <c r="O97" i="43"/>
  <c r="P97" i="43"/>
  <c r="Q97" i="43"/>
  <c r="R97" i="43"/>
  <c r="S97" i="43"/>
  <c r="T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AH97" i="43"/>
  <c r="AI97" i="43"/>
  <c r="AJ97" i="43"/>
  <c r="AK97" i="43"/>
  <c r="AL97" i="43"/>
  <c r="AM97" i="43"/>
  <c r="AN97" i="43"/>
  <c r="AO97" i="43"/>
  <c r="AP97" i="43"/>
  <c r="AQ97" i="43"/>
  <c r="AR97" i="43"/>
  <c r="AS97" i="43"/>
  <c r="AT97" i="43"/>
  <c r="AU97" i="43"/>
  <c r="AV97" i="43"/>
  <c r="AW97" i="43"/>
  <c r="AX97" i="43"/>
  <c r="AY97" i="43"/>
  <c r="AZ97" i="43"/>
  <c r="BA97" i="43"/>
  <c r="BB97" i="43"/>
  <c r="BC97" i="43"/>
  <c r="BE97" i="43"/>
  <c r="AF110" i="43"/>
  <c r="AF114" i="43" s="1"/>
  <c r="AL110" i="43"/>
  <c r="AL114" i="43" s="1"/>
  <c r="BD110" i="43"/>
  <c r="BD114" i="43" s="1"/>
  <c r="D114" i="43"/>
  <c r="E114" i="43"/>
  <c r="F114" i="43"/>
  <c r="G114" i="43"/>
  <c r="H114" i="43"/>
  <c r="I114" i="43"/>
  <c r="J114" i="43"/>
  <c r="K114" i="43"/>
  <c r="L114" i="43"/>
  <c r="M114" i="43"/>
  <c r="N114" i="43"/>
  <c r="O114" i="43"/>
  <c r="P114" i="43"/>
  <c r="Q114" i="43"/>
  <c r="R114" i="43"/>
  <c r="S114" i="43"/>
  <c r="T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G114" i="43"/>
  <c r="AH114" i="43"/>
  <c r="AI114" i="43"/>
  <c r="AJ114" i="43"/>
  <c r="AK114" i="43"/>
  <c r="AM114" i="43"/>
  <c r="AN114" i="43"/>
  <c r="AO114" i="43"/>
  <c r="AP114" i="43"/>
  <c r="AQ114" i="43"/>
  <c r="AR114" i="43"/>
  <c r="AS114" i="43"/>
  <c r="AS130" i="43" s="1"/>
  <c r="AT114" i="43"/>
  <c r="AU114" i="43"/>
  <c r="AV114" i="43"/>
  <c r="AW114" i="43"/>
  <c r="AX114" i="43"/>
  <c r="AY114" i="43"/>
  <c r="AZ114" i="43"/>
  <c r="BA114" i="43"/>
  <c r="BB114" i="43"/>
  <c r="BC114" i="43"/>
  <c r="BE114" i="43"/>
  <c r="D119" i="43"/>
  <c r="E119" i="43"/>
  <c r="F119" i="43"/>
  <c r="G119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D124" i="43"/>
  <c r="E124" i="43"/>
  <c r="F124" i="43"/>
  <c r="G124" i="43"/>
  <c r="H124" i="43"/>
  <c r="I124" i="43"/>
  <c r="I130" i="43" s="1"/>
  <c r="J124" i="43"/>
  <c r="K124" i="43"/>
  <c r="L124" i="43"/>
  <c r="M124" i="43"/>
  <c r="N124" i="43"/>
  <c r="O124" i="43"/>
  <c r="P124" i="43"/>
  <c r="Q124" i="43"/>
  <c r="Q130" i="43" s="1"/>
  <c r="R124" i="43"/>
  <c r="S124" i="43"/>
  <c r="T124" i="43"/>
  <c r="U124" i="43"/>
  <c r="V124" i="43"/>
  <c r="W124" i="43"/>
  <c r="X124" i="43"/>
  <c r="Y124" i="43"/>
  <c r="Y130" i="43" s="1"/>
  <c r="Z124" i="43"/>
  <c r="AA124" i="43"/>
  <c r="AB124" i="43"/>
  <c r="AC124" i="43"/>
  <c r="AD124" i="43"/>
  <c r="AE124" i="43"/>
  <c r="AF124" i="43"/>
  <c r="AG124" i="43"/>
  <c r="AG130" i="43" s="1"/>
  <c r="AH124" i="43"/>
  <c r="AI124" i="43"/>
  <c r="AJ124" i="43"/>
  <c r="AK124" i="43"/>
  <c r="AL124" i="43"/>
  <c r="AM124" i="43"/>
  <c r="AN124" i="43"/>
  <c r="AO124" i="43"/>
  <c r="AO130" i="43" s="1"/>
  <c r="AP124" i="43"/>
  <c r="AQ124" i="43"/>
  <c r="AR124" i="43"/>
  <c r="AS124" i="43"/>
  <c r="AT124" i="43"/>
  <c r="AU124" i="43"/>
  <c r="AV124" i="43"/>
  <c r="AW124" i="43"/>
  <c r="AW130" i="43" s="1"/>
  <c r="AX124" i="43"/>
  <c r="AY124" i="43"/>
  <c r="AZ124" i="43"/>
  <c r="BA124" i="43"/>
  <c r="BB124" i="43"/>
  <c r="BC124" i="43"/>
  <c r="BD124" i="43"/>
  <c r="BE124" i="43"/>
  <c r="BE130" i="43" s="1"/>
  <c r="D129" i="43"/>
  <c r="E129" i="43"/>
  <c r="F129" i="43"/>
  <c r="F130" i="43" s="1"/>
  <c r="G129" i="43"/>
  <c r="H129" i="43"/>
  <c r="I129" i="43"/>
  <c r="J129" i="43"/>
  <c r="K129" i="43"/>
  <c r="L129" i="43"/>
  <c r="M129" i="43"/>
  <c r="N129" i="43"/>
  <c r="N130" i="43" s="1"/>
  <c r="O129" i="43"/>
  <c r="P129" i="43"/>
  <c r="Q129" i="43"/>
  <c r="R129" i="43"/>
  <c r="S129" i="43"/>
  <c r="T129" i="43"/>
  <c r="U129" i="43"/>
  <c r="U130" i="43" s="1"/>
  <c r="V129" i="43"/>
  <c r="V130" i="43" s="1"/>
  <c r="W129" i="43"/>
  <c r="X129" i="43"/>
  <c r="Y129" i="43"/>
  <c r="Z129" i="43"/>
  <c r="AA129" i="43"/>
  <c r="AB129" i="43"/>
  <c r="AB130" i="43" s="1"/>
  <c r="AC129" i="43"/>
  <c r="AD129" i="43"/>
  <c r="AD130" i="43" s="1"/>
  <c r="AE129" i="43"/>
  <c r="AF129" i="43"/>
  <c r="AG129" i="43"/>
  <c r="AH129" i="43"/>
  <c r="AI129" i="43"/>
  <c r="AI130" i="43" s="1"/>
  <c r="AJ129" i="43"/>
  <c r="AK129" i="43"/>
  <c r="AL129" i="43"/>
  <c r="AM129" i="43"/>
  <c r="AN129" i="43"/>
  <c r="AO129" i="43"/>
  <c r="AP129" i="43"/>
  <c r="AQ129" i="43"/>
  <c r="AQ130" i="43" s="1"/>
  <c r="AR129" i="43"/>
  <c r="AS129" i="43"/>
  <c r="AT129" i="43"/>
  <c r="AT130" i="43" s="1"/>
  <c r="AU129" i="43"/>
  <c r="AV129" i="43"/>
  <c r="AW129" i="43"/>
  <c r="AX129" i="43"/>
  <c r="AY129" i="43"/>
  <c r="AY130" i="43" s="1"/>
  <c r="AZ129" i="43"/>
  <c r="AZ130" i="43" s="1"/>
  <c r="BA129" i="43"/>
  <c r="BB129" i="43"/>
  <c r="BB130" i="43" s="1"/>
  <c r="BC129" i="43"/>
  <c r="BD129" i="43"/>
  <c r="BE129" i="43"/>
  <c r="E130" i="43"/>
  <c r="M130" i="43"/>
  <c r="T130" i="43"/>
  <c r="AC130" i="43"/>
  <c r="AK130" i="43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S149" i="43"/>
  <c r="T149" i="43"/>
  <c r="U149" i="43"/>
  <c r="BL20" i="43"/>
  <c r="BM20" i="43"/>
  <c r="BN20" i="43"/>
  <c r="BO20" i="43"/>
  <c r="BP20" i="43"/>
  <c r="BQ20" i="43"/>
  <c r="BR20" i="43"/>
  <c r="BS20" i="43"/>
  <c r="BT20" i="43"/>
  <c r="BU20" i="43"/>
  <c r="BV20" i="43"/>
  <c r="BW20" i="43"/>
  <c r="BX20" i="43"/>
  <c r="BY20" i="43"/>
  <c r="BZ20" i="43"/>
  <c r="CA20" i="43"/>
  <c r="CB20" i="43"/>
  <c r="CC20" i="43"/>
  <c r="CD20" i="43"/>
  <c r="CE20" i="43"/>
  <c r="CF20" i="43"/>
  <c r="BV27" i="43"/>
  <c r="BV31" i="43" s="1"/>
  <c r="BY27" i="43"/>
  <c r="CB27" i="43"/>
  <c r="CB31" i="43" s="1"/>
  <c r="CE27" i="43"/>
  <c r="CE31" i="43" s="1"/>
  <c r="BL31" i="43"/>
  <c r="BL55" i="43" s="1"/>
  <c r="BM31" i="43"/>
  <c r="BN31" i="43"/>
  <c r="BO31" i="43"/>
  <c r="BO55" i="43" s="1"/>
  <c r="BP31" i="43"/>
  <c r="BQ31" i="43"/>
  <c r="BR31" i="43"/>
  <c r="BS31" i="43"/>
  <c r="BT31" i="43"/>
  <c r="BT55" i="43" s="1"/>
  <c r="BU31" i="43"/>
  <c r="BW31" i="43"/>
  <c r="BX31" i="43"/>
  <c r="BY31" i="43"/>
  <c r="BZ31" i="43"/>
  <c r="CA31" i="43"/>
  <c r="CC31" i="43"/>
  <c r="CD31" i="43"/>
  <c r="CF31" i="43"/>
  <c r="BL38" i="43"/>
  <c r="BM38" i="43"/>
  <c r="BN38" i="43"/>
  <c r="BO38" i="43"/>
  <c r="BP38" i="43"/>
  <c r="BQ38" i="43"/>
  <c r="BR38" i="43"/>
  <c r="BS38" i="43"/>
  <c r="BT38" i="43"/>
  <c r="BU38" i="43"/>
  <c r="BV38" i="43"/>
  <c r="BW38" i="43"/>
  <c r="BX38" i="43"/>
  <c r="BY38" i="43"/>
  <c r="BZ38" i="43"/>
  <c r="CA38" i="43"/>
  <c r="CB38" i="43"/>
  <c r="CC38" i="43"/>
  <c r="CD38" i="43"/>
  <c r="CE38" i="43"/>
  <c r="CF38" i="43"/>
  <c r="BL54" i="43"/>
  <c r="BM54" i="43"/>
  <c r="BN54" i="43"/>
  <c r="BO54" i="43"/>
  <c r="BP54" i="43"/>
  <c r="BP55" i="43" s="1"/>
  <c r="BQ54" i="43"/>
  <c r="BQ55" i="43" s="1"/>
  <c r="BR54" i="43"/>
  <c r="BS54" i="43"/>
  <c r="BT54" i="43"/>
  <c r="BU54" i="43"/>
  <c r="BV54" i="43"/>
  <c r="BW54" i="43"/>
  <c r="BX54" i="43"/>
  <c r="BX55" i="43" s="1"/>
  <c r="BY54" i="43"/>
  <c r="BY55" i="43" s="1"/>
  <c r="BZ54" i="43"/>
  <c r="CA54" i="43"/>
  <c r="CB54" i="43"/>
  <c r="CC54" i="43"/>
  <c r="CD54" i="43"/>
  <c r="CE54" i="43"/>
  <c r="CF54" i="43"/>
  <c r="BV59" i="43"/>
  <c r="BY59" i="43"/>
  <c r="CB59" i="43"/>
  <c r="CB62" i="43" s="1"/>
  <c r="CE59" i="43"/>
  <c r="CE62" i="43" s="1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C62" i="43"/>
  <c r="CD62" i="43"/>
  <c r="CF62" i="43"/>
  <c r="BL66" i="43"/>
  <c r="BM66" i="43"/>
  <c r="BN66" i="43"/>
  <c r="BO66" i="43"/>
  <c r="BP66" i="43"/>
  <c r="BQ66" i="43"/>
  <c r="BR66" i="43"/>
  <c r="BS66" i="43"/>
  <c r="BT66" i="43"/>
  <c r="BU66" i="43"/>
  <c r="BV66" i="43"/>
  <c r="BW66" i="43"/>
  <c r="BX66" i="43"/>
  <c r="BY66" i="43"/>
  <c r="BZ66" i="43"/>
  <c r="CA66" i="43"/>
  <c r="CB66" i="43"/>
  <c r="CC66" i="43"/>
  <c r="CD66" i="43"/>
  <c r="CE66" i="43"/>
  <c r="CF66" i="43"/>
  <c r="BL70" i="43"/>
  <c r="BM70" i="43"/>
  <c r="BN70" i="43"/>
  <c r="BO70" i="43"/>
  <c r="BP70" i="43"/>
  <c r="BQ70" i="43"/>
  <c r="BR70" i="43"/>
  <c r="BS70" i="43"/>
  <c r="BT70" i="43"/>
  <c r="BU70" i="43"/>
  <c r="BV70" i="43"/>
  <c r="BW70" i="43"/>
  <c r="BX70" i="43"/>
  <c r="BY70" i="43"/>
  <c r="BZ70" i="43"/>
  <c r="CA70" i="43"/>
  <c r="CB70" i="43"/>
  <c r="CC70" i="43"/>
  <c r="CD70" i="43"/>
  <c r="CE70" i="43"/>
  <c r="CF70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BL86" i="43"/>
  <c r="BM86" i="43"/>
  <c r="BN86" i="43"/>
  <c r="BO86" i="43"/>
  <c r="BP86" i="43"/>
  <c r="BQ86" i="43"/>
  <c r="BR86" i="43"/>
  <c r="BS86" i="43"/>
  <c r="BT86" i="43"/>
  <c r="BU86" i="43"/>
  <c r="BV86" i="43"/>
  <c r="BW86" i="43"/>
  <c r="BX86" i="43"/>
  <c r="BY86" i="43"/>
  <c r="BZ86" i="43"/>
  <c r="CA86" i="43"/>
  <c r="CB86" i="43"/>
  <c r="CC86" i="43"/>
  <c r="CD86" i="43"/>
  <c r="CE86" i="43"/>
  <c r="CF86" i="43"/>
  <c r="BL97" i="43"/>
  <c r="BM97" i="43"/>
  <c r="BN97" i="43"/>
  <c r="BO97" i="43"/>
  <c r="BP97" i="43"/>
  <c r="BQ97" i="43"/>
  <c r="BR97" i="43"/>
  <c r="BS97" i="43"/>
  <c r="BT97" i="43"/>
  <c r="BU97" i="43"/>
  <c r="BV97" i="43"/>
  <c r="BW97" i="43"/>
  <c r="BX97" i="43"/>
  <c r="BY97" i="43"/>
  <c r="BZ97" i="43"/>
  <c r="CA97" i="43"/>
  <c r="CB97" i="43"/>
  <c r="CC97" i="43"/>
  <c r="CD97" i="43"/>
  <c r="CE97" i="43"/>
  <c r="CF97" i="43"/>
  <c r="BV102" i="43"/>
  <c r="BY102" i="43"/>
  <c r="CB102" i="43"/>
  <c r="CE102" i="43"/>
  <c r="BV103" i="43"/>
  <c r="BY103" i="43"/>
  <c r="CB103" i="43"/>
  <c r="CE103" i="43"/>
  <c r="BV106" i="43"/>
  <c r="BY106" i="43"/>
  <c r="CB106" i="43"/>
  <c r="CE106" i="43"/>
  <c r="BV109" i="43"/>
  <c r="CE109" i="43"/>
  <c r="BV110" i="43"/>
  <c r="CE110" i="43"/>
  <c r="BL114" i="43"/>
  <c r="BM114" i="43"/>
  <c r="BN114" i="43"/>
  <c r="BO114" i="43"/>
  <c r="BP114" i="43"/>
  <c r="BQ114" i="43"/>
  <c r="BR114" i="43"/>
  <c r="BS114" i="43"/>
  <c r="BT114" i="43"/>
  <c r="BU114" i="43"/>
  <c r="BW114" i="43"/>
  <c r="BX114" i="43"/>
  <c r="BZ114" i="43"/>
  <c r="CA114" i="43"/>
  <c r="CC114" i="43"/>
  <c r="CD114" i="43"/>
  <c r="CF114" i="43"/>
  <c r="BL119" i="43"/>
  <c r="BM119" i="43"/>
  <c r="BN119" i="43"/>
  <c r="BO119" i="43"/>
  <c r="BP119" i="43"/>
  <c r="BQ119" i="43"/>
  <c r="BR119" i="43"/>
  <c r="BS119" i="43"/>
  <c r="BS130" i="43" s="1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BL129" i="43"/>
  <c r="BM129" i="43"/>
  <c r="BN129" i="43"/>
  <c r="BO129" i="43"/>
  <c r="BP129" i="43"/>
  <c r="BQ129" i="43"/>
  <c r="BR129" i="43"/>
  <c r="BR130" i="43" s="1"/>
  <c r="BS129" i="43"/>
  <c r="BT129" i="43"/>
  <c r="BU129" i="43"/>
  <c r="BV129" i="43"/>
  <c r="BW129" i="43"/>
  <c r="BX129" i="43"/>
  <c r="BY129" i="43"/>
  <c r="BZ129" i="43"/>
  <c r="BZ130" i="43" s="1"/>
  <c r="CA129" i="43"/>
  <c r="CB129" i="43"/>
  <c r="CC129" i="43"/>
  <c r="CD129" i="43"/>
  <c r="CE129" i="43"/>
  <c r="CF129" i="43"/>
  <c r="BP130" i="43"/>
  <c r="BX130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BF148" i="43" l="1"/>
  <c r="BH148" i="43"/>
  <c r="CB114" i="43"/>
  <c r="CB130" i="43" s="1"/>
  <c r="CC78" i="43"/>
  <c r="BU78" i="43"/>
  <c r="BM78" i="43"/>
  <c r="BW55" i="43"/>
  <c r="BA130" i="43"/>
  <c r="BA148" i="43" s="1"/>
  <c r="BS78" i="43"/>
  <c r="BS148" i="43" s="1"/>
  <c r="AA130" i="43"/>
  <c r="CF130" i="43"/>
  <c r="CE55" i="43"/>
  <c r="AR55" i="43"/>
  <c r="L55" i="43"/>
  <c r="CF55" i="43"/>
  <c r="CB55" i="43"/>
  <c r="BA55" i="43"/>
  <c r="AS55" i="43"/>
  <c r="AK55" i="43"/>
  <c r="AC55" i="43"/>
  <c r="U55" i="43"/>
  <c r="M55" i="43"/>
  <c r="E55" i="43"/>
  <c r="BV114" i="43"/>
  <c r="BV130" i="43" s="1"/>
  <c r="BV148" i="43" s="1"/>
  <c r="K130" i="43"/>
  <c r="BY114" i="43"/>
  <c r="BY130" i="43" s="1"/>
  <c r="BY148" i="43" s="1"/>
  <c r="CF78" i="43"/>
  <c r="BX78" i="43"/>
  <c r="BP78" i="43"/>
  <c r="AV130" i="43"/>
  <c r="AN130" i="43"/>
  <c r="AF130" i="43"/>
  <c r="X130" i="43"/>
  <c r="P130" i="43"/>
  <c r="H130" i="43"/>
  <c r="S130" i="43"/>
  <c r="BU130" i="43"/>
  <c r="BM130" i="43"/>
  <c r="AZ78" i="43"/>
  <c r="AB78" i="43"/>
  <c r="AB148" i="43" s="1"/>
  <c r="D78" i="43"/>
  <c r="AI55" i="43"/>
  <c r="AA55" i="43"/>
  <c r="CA78" i="43"/>
  <c r="AL130" i="43"/>
  <c r="AR130" i="43"/>
  <c r="AJ130" i="43"/>
  <c r="AJ148" i="43" s="1"/>
  <c r="L130" i="43"/>
  <c r="L148" i="43" s="1"/>
  <c r="D130" i="43"/>
  <c r="D148" i="43" s="1"/>
  <c r="BW130" i="43"/>
  <c r="CD130" i="43"/>
  <c r="CA130" i="43"/>
  <c r="CC55" i="43"/>
  <c r="BU55" i="43"/>
  <c r="AX78" i="43"/>
  <c r="AX148" i="43" s="1"/>
  <c r="AP78" i="43"/>
  <c r="AP148" i="43" s="1"/>
  <c r="AH78" i="43"/>
  <c r="Z78" i="43"/>
  <c r="R78" i="43"/>
  <c r="J78" i="43"/>
  <c r="BD78" i="43"/>
  <c r="AV78" i="43"/>
  <c r="AN78" i="43"/>
  <c r="AF78" i="43"/>
  <c r="X78" i="43"/>
  <c r="P78" i="43"/>
  <c r="H78" i="43"/>
  <c r="BE55" i="43"/>
  <c r="BE148" i="43" s="1"/>
  <c r="AW55" i="43"/>
  <c r="AW148" i="43" s="1"/>
  <c r="AO55" i="43"/>
  <c r="AG55" i="43"/>
  <c r="AG148" i="43" s="1"/>
  <c r="Y55" i="43"/>
  <c r="Y148" i="43" s="1"/>
  <c r="Q55" i="43"/>
  <c r="Q148" i="43" s="1"/>
  <c r="I55" i="43"/>
  <c r="BC55" i="43"/>
  <c r="AU55" i="43"/>
  <c r="AM55" i="43"/>
  <c r="AE55" i="43"/>
  <c r="W55" i="43"/>
  <c r="O55" i="43"/>
  <c r="G55" i="43"/>
  <c r="CE114" i="43"/>
  <c r="CB78" i="43"/>
  <c r="BT78" i="43"/>
  <c r="BL78" i="43"/>
  <c r="BY78" i="43"/>
  <c r="BQ78" i="43"/>
  <c r="CD78" i="43"/>
  <c r="BV78" i="43"/>
  <c r="BN78" i="43"/>
  <c r="BZ55" i="43"/>
  <c r="BR55" i="43"/>
  <c r="AX130" i="43"/>
  <c r="AP130" i="43"/>
  <c r="AH130" i="43"/>
  <c r="Z130" i="43"/>
  <c r="R130" i="43"/>
  <c r="J130" i="43"/>
  <c r="AO148" i="43"/>
  <c r="CD55" i="43"/>
  <c r="BV55" i="43"/>
  <c r="BN55" i="43"/>
  <c r="CA55" i="43"/>
  <c r="CA148" i="43" s="1"/>
  <c r="BS55" i="43"/>
  <c r="BC78" i="43"/>
  <c r="AU78" i="43"/>
  <c r="AM78" i="43"/>
  <c r="AE78" i="43"/>
  <c r="W78" i="43"/>
  <c r="O78" i="43"/>
  <c r="G78" i="43"/>
  <c r="BB55" i="43"/>
  <c r="AT55" i="43"/>
  <c r="AL55" i="43"/>
  <c r="AD55" i="43"/>
  <c r="V55" i="43"/>
  <c r="N55" i="43"/>
  <c r="F55" i="43"/>
  <c r="F148" i="43" s="1"/>
  <c r="BT130" i="43"/>
  <c r="AZ148" i="43"/>
  <c r="T148" i="43"/>
  <c r="BD130" i="43"/>
  <c r="BB78" i="43"/>
  <c r="AT78" i="43"/>
  <c r="AT148" i="43" s="1"/>
  <c r="AL78" i="43"/>
  <c r="AL148" i="43" s="1"/>
  <c r="V78" i="43"/>
  <c r="V148" i="43" s="1"/>
  <c r="N78" i="43"/>
  <c r="F78" i="43"/>
  <c r="AY78" i="43"/>
  <c r="AQ78" i="43"/>
  <c r="AI78" i="43"/>
  <c r="AA78" i="43"/>
  <c r="AA148" i="43" s="1"/>
  <c r="S78" i="43"/>
  <c r="K78" i="43"/>
  <c r="CC130" i="43"/>
  <c r="AR148" i="43"/>
  <c r="AD78" i="43"/>
  <c r="AD148" i="43" s="1"/>
  <c r="BC130" i="43"/>
  <c r="AU130" i="43"/>
  <c r="AM130" i="43"/>
  <c r="AE130" i="43"/>
  <c r="W130" i="43"/>
  <c r="W148" i="43" s="1"/>
  <c r="O130" i="43"/>
  <c r="O148" i="43" s="1"/>
  <c r="G130" i="43"/>
  <c r="BA78" i="43"/>
  <c r="AS78" i="43"/>
  <c r="AK78" i="43"/>
  <c r="AC78" i="43"/>
  <c r="U78" i="43"/>
  <c r="U148" i="43" s="1"/>
  <c r="M78" i="43"/>
  <c r="M148" i="43" s="1"/>
  <c r="E78" i="43"/>
  <c r="E148" i="43" s="1"/>
  <c r="BO130" i="43"/>
  <c r="BZ78" i="43"/>
  <c r="BR78" i="43"/>
  <c r="CE78" i="43"/>
  <c r="CE148" i="43" s="1"/>
  <c r="BO78" i="43"/>
  <c r="AH148" i="43"/>
  <c r="Z148" i="43"/>
  <c r="R148" i="43"/>
  <c r="J148" i="43"/>
  <c r="BL130" i="43"/>
  <c r="BL148" i="43" s="1"/>
  <c r="I148" i="43"/>
  <c r="BW78" i="43"/>
  <c r="BW148" i="43" s="1"/>
  <c r="BQ130" i="43"/>
  <c r="BQ148" i="43" s="1"/>
  <c r="BN130" i="43"/>
  <c r="BN148" i="43" s="1"/>
  <c r="BM55" i="43"/>
  <c r="BM148" i="43" s="1"/>
  <c r="BD55" i="43"/>
  <c r="AV55" i="43"/>
  <c r="AV148" i="43" s="1"/>
  <c r="AN55" i="43"/>
  <c r="AF55" i="43"/>
  <c r="X55" i="43"/>
  <c r="P55" i="43"/>
  <c r="P148" i="43" s="1"/>
  <c r="H55" i="43"/>
  <c r="H148" i="43" s="1"/>
  <c r="AQ148" i="43"/>
  <c r="CE130" i="43"/>
  <c r="CD148" i="43"/>
  <c r="AS148" i="43"/>
  <c r="AY148" i="43"/>
  <c r="CF148" i="43"/>
  <c r="BX148" i="43"/>
  <c r="BP148" i="43"/>
  <c r="AI148" i="43"/>
  <c r="S148" i="43"/>
  <c r="BZ148" i="43"/>
  <c r="BC148" i="43"/>
  <c r="AU148" i="43"/>
  <c r="G148" i="43"/>
  <c r="AK148" i="43"/>
  <c r="BB148" i="43"/>
  <c r="N148" i="43"/>
  <c r="BU148" i="43"/>
  <c r="AC148" i="43"/>
  <c r="S21" i="40"/>
  <c r="K148" i="43" l="1"/>
  <c r="X148" i="43"/>
  <c r="BO148" i="43"/>
  <c r="AE148" i="43"/>
  <c r="BT148" i="43"/>
  <c r="AM148" i="43"/>
  <c r="CC148" i="43"/>
  <c r="AN148" i="43"/>
  <c r="CB148" i="43"/>
  <c r="BR148" i="43"/>
  <c r="AF148" i="43"/>
  <c r="BD148" i="43"/>
  <c r="Q21" i="40" l="1"/>
  <c r="O21" i="40" l="1"/>
  <c r="O11" i="24"/>
  <c r="O9" i="24"/>
  <c r="J26" i="46" l="1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J5" i="46"/>
  <c r="J27" i="46" l="1"/>
  <c r="M21" i="40" l="1"/>
  <c r="J21" i="40" l="1"/>
  <c r="F27" i="46"/>
  <c r="G27" i="46"/>
  <c r="H27" i="46"/>
  <c r="I27" i="46"/>
  <c r="I21" i="40" l="1"/>
  <c r="K13" i="24" l="1"/>
  <c r="L13" i="24"/>
  <c r="M13" i="24"/>
  <c r="N13" i="24"/>
  <c r="G21" i="40" l="1"/>
  <c r="F21" i="40" l="1"/>
  <c r="O7" i="24" l="1"/>
  <c r="K12" i="24" l="1"/>
  <c r="O8" i="24"/>
  <c r="O10" i="24"/>
  <c r="N12" i="24"/>
  <c r="L12" i="24"/>
  <c r="M12" i="24"/>
  <c r="O13" i="24" l="1"/>
  <c r="O12" i="24"/>
  <c r="D21" i="40" l="1"/>
  <c r="BK146" i="43" l="1"/>
  <c r="BJ146" i="43"/>
  <c r="BI146" i="43"/>
  <c r="BK129" i="43"/>
  <c r="BJ129" i="43"/>
  <c r="BI129" i="43"/>
  <c r="BK124" i="43"/>
  <c r="BJ124" i="43"/>
  <c r="BI124" i="43"/>
  <c r="BK119" i="43"/>
  <c r="BJ119" i="43"/>
  <c r="BI119" i="43"/>
  <c r="BK114" i="43"/>
  <c r="BJ114" i="43"/>
  <c r="BI114" i="43"/>
  <c r="BK97" i="43"/>
  <c r="BJ97" i="43"/>
  <c r="BI97" i="43"/>
  <c r="BK86" i="43"/>
  <c r="BJ86" i="43"/>
  <c r="BI86" i="43"/>
  <c r="BK77" i="43"/>
  <c r="BJ77" i="43"/>
  <c r="BI77" i="43"/>
  <c r="BK70" i="43"/>
  <c r="BJ70" i="43"/>
  <c r="BI70" i="43"/>
  <c r="BK66" i="43"/>
  <c r="BJ66" i="43"/>
  <c r="BI66" i="43"/>
  <c r="BK62" i="43"/>
  <c r="BJ62" i="43"/>
  <c r="BI62" i="43"/>
  <c r="BK54" i="43"/>
  <c r="BJ54" i="43"/>
  <c r="BI54" i="43"/>
  <c r="BK38" i="43"/>
  <c r="BJ38" i="43"/>
  <c r="BI38" i="43"/>
  <c r="BK31" i="43"/>
  <c r="BJ31" i="43"/>
  <c r="BI31" i="43"/>
  <c r="BK20" i="43"/>
  <c r="BJ20" i="43"/>
  <c r="BI20" i="43"/>
  <c r="BJ78" i="43" l="1"/>
  <c r="BK78" i="43"/>
  <c r="BI55" i="43"/>
  <c r="BK130" i="43"/>
  <c r="BK55" i="43"/>
  <c r="BI78" i="43"/>
  <c r="BI130" i="43"/>
  <c r="BJ55" i="43"/>
  <c r="BJ130" i="43"/>
  <c r="BI148" i="43" l="1"/>
  <c r="BJ148" i="43"/>
  <c r="BK148" i="43"/>
  <c r="C21" i="40" l="1"/>
  <c r="Z21" i="40"/>
  <c r="Y21" i="40"/>
  <c r="W21" i="40"/>
  <c r="V21" i="40"/>
  <c r="U21" i="40"/>
  <c r="R21" i="40"/>
  <c r="P21" i="40"/>
  <c r="N21" i="40"/>
  <c r="L21" i="40"/>
  <c r="K21" i="40"/>
  <c r="H21" i="40"/>
  <c r="E21" i="40"/>
  <c r="B21" i="40"/>
  <c r="X21" i="40" l="1"/>
  <c r="BP69" i="41" l="1"/>
  <c r="BP61" i="41"/>
  <c r="BP51" i="41"/>
  <c r="BP25" i="41"/>
  <c r="BQ146" i="41" l="1"/>
  <c r="BP146" i="41"/>
  <c r="BO146" i="41"/>
  <c r="BQ129" i="41"/>
  <c r="BP129" i="41"/>
  <c r="BO129" i="41"/>
  <c r="BQ124" i="41"/>
  <c r="BP124" i="41"/>
  <c r="BO124" i="41"/>
  <c r="BQ119" i="41"/>
  <c r="BP119" i="41"/>
  <c r="BO119" i="41"/>
  <c r="BQ114" i="41"/>
  <c r="BP114" i="41"/>
  <c r="BO114" i="41"/>
  <c r="BQ97" i="41"/>
  <c r="BP97" i="41"/>
  <c r="BO97" i="41"/>
  <c r="BQ86" i="41"/>
  <c r="BP86" i="41"/>
  <c r="BO86" i="41"/>
  <c r="BQ77" i="41"/>
  <c r="BP77" i="41"/>
  <c r="BO77" i="41"/>
  <c r="BQ70" i="41"/>
  <c r="BP70" i="41"/>
  <c r="BO70" i="41"/>
  <c r="BQ66" i="41"/>
  <c r="BP66" i="41"/>
  <c r="BO66" i="41"/>
  <c r="BQ62" i="41"/>
  <c r="BP62" i="41"/>
  <c r="BO62" i="41"/>
  <c r="BQ54" i="41"/>
  <c r="BP54" i="41"/>
  <c r="BO54" i="41"/>
  <c r="BQ38" i="41"/>
  <c r="BP38" i="41"/>
  <c r="BO38" i="41"/>
  <c r="BQ31" i="41"/>
  <c r="BP31" i="41"/>
  <c r="BO31" i="41"/>
  <c r="BQ20" i="41"/>
  <c r="BP20" i="41"/>
  <c r="BO20" i="41"/>
  <c r="BP55" i="41" l="1"/>
  <c r="BO55" i="41"/>
  <c r="BQ130" i="41"/>
  <c r="BP130" i="41"/>
  <c r="BO130" i="41"/>
  <c r="BP78" i="41"/>
  <c r="BQ78" i="41"/>
  <c r="BO78" i="41"/>
  <c r="BQ55" i="41"/>
  <c r="BO148" i="41" l="1"/>
  <c r="BP148" i="41"/>
  <c r="BQ148" i="41"/>
  <c r="G50" i="39"/>
  <c r="G44" i="39"/>
  <c r="G54" i="39"/>
  <c r="G80" i="39" l="1"/>
  <c r="G138" i="39"/>
  <c r="G148" i="39"/>
  <c r="G153" i="39"/>
  <c r="G167" i="39"/>
  <c r="G180" i="39"/>
  <c r="G187" i="39"/>
  <c r="G194" i="39"/>
  <c r="G203" i="39"/>
  <c r="G207" i="39"/>
  <c r="G215" i="39"/>
  <c r="G219" i="39"/>
  <c r="G223" i="39"/>
  <c r="G227" i="39"/>
  <c r="G32" i="39" l="1"/>
  <c r="G26" i="39"/>
  <c r="G21" i="39"/>
  <c r="BG110" i="41" l="1"/>
  <c r="BG94" i="41"/>
  <c r="BG69" i="41"/>
  <c r="BG51" i="41"/>
  <c r="BH146" i="41" l="1"/>
  <c r="BG146" i="41"/>
  <c r="BF146" i="41"/>
  <c r="BH129" i="41"/>
  <c r="BG129" i="41"/>
  <c r="BF129" i="41"/>
  <c r="BH124" i="41"/>
  <c r="BG124" i="41"/>
  <c r="BF124" i="41"/>
  <c r="BH119" i="41"/>
  <c r="BG119" i="41"/>
  <c r="BF119" i="41"/>
  <c r="BH114" i="41"/>
  <c r="BG114" i="41"/>
  <c r="BF114" i="41"/>
  <c r="BH97" i="41"/>
  <c r="BG97" i="41"/>
  <c r="BF97" i="41"/>
  <c r="BH86" i="41"/>
  <c r="BG86" i="41"/>
  <c r="BF86" i="41"/>
  <c r="BH77" i="41"/>
  <c r="BG77" i="41"/>
  <c r="BF77" i="41"/>
  <c r="BH70" i="41"/>
  <c r="BG70" i="41"/>
  <c r="BF70" i="41"/>
  <c r="BH66" i="41"/>
  <c r="BG66" i="41"/>
  <c r="BF66" i="41"/>
  <c r="BH62" i="41"/>
  <c r="BG62" i="41"/>
  <c r="BF62" i="41"/>
  <c r="BH54" i="41"/>
  <c r="BG54" i="41"/>
  <c r="BF54" i="41"/>
  <c r="BH38" i="41"/>
  <c r="BG38" i="41"/>
  <c r="BF38" i="41"/>
  <c r="BH31" i="41"/>
  <c r="BG31" i="41"/>
  <c r="BF31" i="41"/>
  <c r="BH20" i="41"/>
  <c r="BG20" i="41"/>
  <c r="BF20" i="41"/>
  <c r="CL146" i="41"/>
  <c r="CK146" i="41"/>
  <c r="CJ146" i="41"/>
  <c r="CI146" i="41"/>
  <c r="CH146" i="41"/>
  <c r="CG146" i="41"/>
  <c r="CF146" i="41"/>
  <c r="CE146" i="41"/>
  <c r="CD146" i="41"/>
  <c r="CC146" i="41"/>
  <c r="CB146" i="41"/>
  <c r="CA146" i="41"/>
  <c r="BZ146" i="41"/>
  <c r="BY146" i="41"/>
  <c r="BX146" i="41"/>
  <c r="BW146" i="41"/>
  <c r="BV146" i="41"/>
  <c r="BU146" i="41"/>
  <c r="BN146" i="41"/>
  <c r="BM146" i="41"/>
  <c r="BL146" i="41"/>
  <c r="BK146" i="41"/>
  <c r="BJ146" i="41"/>
  <c r="BI146" i="41"/>
  <c r="BE146" i="41"/>
  <c r="BD146" i="41"/>
  <c r="BC146" i="41"/>
  <c r="BB146" i="41"/>
  <c r="BA146" i="41"/>
  <c r="AZ146" i="41"/>
  <c r="AY146" i="41"/>
  <c r="AX146" i="41"/>
  <c r="AW146" i="41"/>
  <c r="AV146" i="41"/>
  <c r="AU146" i="41"/>
  <c r="AT146" i="41"/>
  <c r="AS146" i="41"/>
  <c r="AR146" i="41"/>
  <c r="AQ146" i="41"/>
  <c r="AP146" i="41"/>
  <c r="AO146" i="41"/>
  <c r="AN146" i="41"/>
  <c r="AM146" i="41"/>
  <c r="AL146" i="41"/>
  <c r="AK146" i="41"/>
  <c r="AJ146" i="41"/>
  <c r="AI146" i="41"/>
  <c r="AH146" i="41"/>
  <c r="AG146" i="41"/>
  <c r="AF146" i="41"/>
  <c r="AE146" i="41"/>
  <c r="AD146" i="41"/>
  <c r="AC146" i="41"/>
  <c r="AB146" i="41"/>
  <c r="AA146" i="41"/>
  <c r="Z146" i="41"/>
  <c r="Y146" i="41"/>
  <c r="X146" i="41"/>
  <c r="W146" i="41"/>
  <c r="V146" i="41"/>
  <c r="U146" i="41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H146" i="41"/>
  <c r="G146" i="41"/>
  <c r="F146" i="41"/>
  <c r="E146" i="41"/>
  <c r="D146" i="41"/>
  <c r="BT145" i="41"/>
  <c r="BS145" i="41"/>
  <c r="BR145" i="41"/>
  <c r="BT144" i="41"/>
  <c r="BS144" i="41"/>
  <c r="BR144" i="41"/>
  <c r="BT143" i="41"/>
  <c r="BS143" i="41"/>
  <c r="BR143" i="41"/>
  <c r="BT142" i="41"/>
  <c r="BS142" i="41"/>
  <c r="BR142" i="41"/>
  <c r="BT141" i="41"/>
  <c r="BS141" i="41"/>
  <c r="BR141" i="41"/>
  <c r="BT140" i="41"/>
  <c r="BS140" i="41"/>
  <c r="BR140" i="41"/>
  <c r="BT139" i="41"/>
  <c r="BS139" i="41"/>
  <c r="BR139" i="41"/>
  <c r="BT138" i="41"/>
  <c r="BS138" i="41"/>
  <c r="BR138" i="41"/>
  <c r="BT137" i="41"/>
  <c r="BS137" i="41"/>
  <c r="BR137" i="41"/>
  <c r="BT136" i="41"/>
  <c r="BS136" i="41"/>
  <c r="BR136" i="41"/>
  <c r="BT135" i="41"/>
  <c r="BS135" i="41"/>
  <c r="BR135" i="41"/>
  <c r="BT134" i="41"/>
  <c r="BS134" i="41"/>
  <c r="BR134" i="41"/>
  <c r="BT133" i="41"/>
  <c r="BT146" i="41" s="1"/>
  <c r="BS133" i="41"/>
  <c r="BS146" i="41" s="1"/>
  <c r="BR133" i="41"/>
  <c r="BR146" i="41" s="1"/>
  <c r="G130" i="41"/>
  <c r="G148" i="41" s="1"/>
  <c r="D130" i="41"/>
  <c r="D148" i="41" s="1"/>
  <c r="CL129" i="41"/>
  <c r="CK129" i="41"/>
  <c r="CJ129" i="41"/>
  <c r="CI129" i="41"/>
  <c r="CH129" i="41"/>
  <c r="CG129" i="41"/>
  <c r="CF129" i="41"/>
  <c r="CE129" i="41"/>
  <c r="CE130" i="41" s="1"/>
  <c r="CD129" i="41"/>
  <c r="CC129" i="41"/>
  <c r="CB129" i="41"/>
  <c r="CA129" i="41"/>
  <c r="BZ129" i="41"/>
  <c r="BY129" i="41"/>
  <c r="BX129" i="41"/>
  <c r="BW129" i="41"/>
  <c r="BW130" i="41" s="1"/>
  <c r="BV129" i="41"/>
  <c r="BU129" i="41"/>
  <c r="BN129" i="41"/>
  <c r="BM129" i="41"/>
  <c r="BL129" i="41"/>
  <c r="BK129" i="41"/>
  <c r="BK130" i="41" s="1"/>
  <c r="BJ129" i="41"/>
  <c r="BJ130" i="41" s="1"/>
  <c r="BI129" i="41"/>
  <c r="BE129" i="41"/>
  <c r="BD129" i="41"/>
  <c r="BC129" i="41"/>
  <c r="BB129" i="41"/>
  <c r="BA129" i="41"/>
  <c r="AZ129" i="41"/>
  <c r="AZ130" i="41" s="1"/>
  <c r="AY129" i="41"/>
  <c r="AX129" i="41"/>
  <c r="AW129" i="41"/>
  <c r="AV129" i="41"/>
  <c r="AU129" i="41"/>
  <c r="AT129" i="41"/>
  <c r="AS129" i="41"/>
  <c r="AR129" i="41"/>
  <c r="AR130" i="41" s="1"/>
  <c r="AQ129" i="41"/>
  <c r="AQ130" i="41" s="1"/>
  <c r="AP129" i="41"/>
  <c r="AP130" i="41" s="1"/>
  <c r="AO129" i="41"/>
  <c r="AN129" i="41"/>
  <c r="AM129" i="41"/>
  <c r="AL129" i="41"/>
  <c r="AK129" i="41"/>
  <c r="AJ129" i="41"/>
  <c r="AJ130" i="41" s="1"/>
  <c r="AI129" i="41"/>
  <c r="AI130" i="41" s="1"/>
  <c r="AH129" i="41"/>
  <c r="AG129" i="41"/>
  <c r="AF129" i="41"/>
  <c r="AE129" i="41"/>
  <c r="AD129" i="41"/>
  <c r="AC129" i="41"/>
  <c r="AB129" i="41"/>
  <c r="AB130" i="41" s="1"/>
  <c r="AA129" i="41"/>
  <c r="AA130" i="41" s="1"/>
  <c r="Z129" i="41"/>
  <c r="Y129" i="41"/>
  <c r="X129" i="41"/>
  <c r="W129" i="41"/>
  <c r="V129" i="41"/>
  <c r="U129" i="41"/>
  <c r="U130" i="41" s="1"/>
  <c r="T129" i="41"/>
  <c r="T130" i="41" s="1"/>
  <c r="S129" i="41"/>
  <c r="R129" i="41"/>
  <c r="Q129" i="41"/>
  <c r="P129" i="41"/>
  <c r="O129" i="41"/>
  <c r="N129" i="41"/>
  <c r="M129" i="41"/>
  <c r="M130" i="41" s="1"/>
  <c r="L129" i="41"/>
  <c r="L130" i="41" s="1"/>
  <c r="K129" i="41"/>
  <c r="J129" i="41"/>
  <c r="I129" i="41"/>
  <c r="H129" i="41"/>
  <c r="G129" i="41"/>
  <c r="F129" i="41"/>
  <c r="E129" i="41"/>
  <c r="E130" i="41" s="1"/>
  <c r="D129" i="41"/>
  <c r="BT128" i="41"/>
  <c r="BS128" i="41"/>
  <c r="BR128" i="41"/>
  <c r="BT127" i="41"/>
  <c r="BT129" i="41" s="1"/>
  <c r="BS127" i="41"/>
  <c r="BS129" i="41" s="1"/>
  <c r="BR127" i="41"/>
  <c r="CL124" i="41"/>
  <c r="CK124" i="41"/>
  <c r="CK130" i="41" s="1"/>
  <c r="CJ124" i="41"/>
  <c r="CI124" i="41"/>
  <c r="CH124" i="41"/>
  <c r="CG124" i="41"/>
  <c r="CF124" i="41"/>
  <c r="CE124" i="41"/>
  <c r="CD124" i="41"/>
  <c r="CC124" i="41"/>
  <c r="CC130" i="41" s="1"/>
  <c r="CB124" i="41"/>
  <c r="CA124" i="41"/>
  <c r="BZ124" i="41"/>
  <c r="BY124" i="41"/>
  <c r="BX124" i="41"/>
  <c r="BW124" i="41"/>
  <c r="BV124" i="41"/>
  <c r="BU124" i="41"/>
  <c r="BU130" i="41" s="1"/>
  <c r="BN124" i="41"/>
  <c r="BM124" i="41"/>
  <c r="BL124" i="41"/>
  <c r="BK124" i="41"/>
  <c r="BJ124" i="41"/>
  <c r="BI124" i="41"/>
  <c r="BI130" i="41" s="1"/>
  <c r="BE124" i="41"/>
  <c r="BD124" i="41"/>
  <c r="BC124" i="41"/>
  <c r="BB124" i="41"/>
  <c r="BA124" i="41"/>
  <c r="AZ124" i="41"/>
  <c r="AY124" i="41"/>
  <c r="AX124" i="41"/>
  <c r="AX130" i="41" s="1"/>
  <c r="AW124" i="41"/>
  <c r="AV124" i="41"/>
  <c r="AU124" i="41"/>
  <c r="AT124" i="41"/>
  <c r="AS124" i="41"/>
  <c r="AR124" i="41"/>
  <c r="AQ124" i="41"/>
  <c r="AP124" i="41"/>
  <c r="AO124" i="41"/>
  <c r="AN124" i="41"/>
  <c r="AM124" i="41"/>
  <c r="AL124" i="41"/>
  <c r="AK124" i="41"/>
  <c r="AJ124" i="41"/>
  <c r="AI124" i="41"/>
  <c r="AH124" i="41"/>
  <c r="AH130" i="41" s="1"/>
  <c r="AG124" i="41"/>
  <c r="AF124" i="41"/>
  <c r="AE124" i="41"/>
  <c r="AD124" i="41"/>
  <c r="AC124" i="41"/>
  <c r="AB124" i="41"/>
  <c r="AA124" i="41"/>
  <c r="Z124" i="41"/>
  <c r="Y124" i="41"/>
  <c r="X124" i="41"/>
  <c r="W124" i="41"/>
  <c r="V124" i="41"/>
  <c r="U124" i="41"/>
  <c r="T124" i="41"/>
  <c r="S124" i="41"/>
  <c r="R124" i="41"/>
  <c r="Q124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BT123" i="41"/>
  <c r="BS123" i="41"/>
  <c r="BS124" i="41" s="1"/>
  <c r="BR123" i="41"/>
  <c r="BR124" i="41" s="1"/>
  <c r="BT122" i="41"/>
  <c r="BS122" i="41"/>
  <c r="BR122" i="41"/>
  <c r="CL119" i="41"/>
  <c r="CK119" i="41"/>
  <c r="CJ119" i="41"/>
  <c r="CI119" i="41"/>
  <c r="CH119" i="41"/>
  <c r="CG119" i="41"/>
  <c r="CF119" i="41"/>
  <c r="CE119" i="41"/>
  <c r="CD119" i="41"/>
  <c r="CC119" i="41"/>
  <c r="CB119" i="41"/>
  <c r="CA119" i="41"/>
  <c r="BZ119" i="41"/>
  <c r="BY119" i="41"/>
  <c r="BX119" i="41"/>
  <c r="BW119" i="41"/>
  <c r="BV119" i="41"/>
  <c r="BU119" i="41"/>
  <c r="BR119" i="41"/>
  <c r="BN119" i="41"/>
  <c r="BM119" i="41"/>
  <c r="BL119" i="41"/>
  <c r="BK119" i="41"/>
  <c r="BJ119" i="41"/>
  <c r="BI119" i="41"/>
  <c r="BE119" i="41"/>
  <c r="BD119" i="41"/>
  <c r="BC119" i="41"/>
  <c r="BB119" i="41"/>
  <c r="BA119" i="41"/>
  <c r="AZ119" i="41"/>
  <c r="AY119" i="41"/>
  <c r="AX119" i="41"/>
  <c r="AW119" i="41"/>
  <c r="AV119" i="41"/>
  <c r="AU119" i="41"/>
  <c r="AT119" i="41"/>
  <c r="AS119" i="41"/>
  <c r="AR119" i="41"/>
  <c r="AQ119" i="41"/>
  <c r="AP119" i="41"/>
  <c r="AO119" i="41"/>
  <c r="AN119" i="41"/>
  <c r="AM119" i="41"/>
  <c r="AL119" i="41"/>
  <c r="AK119" i="41"/>
  <c r="AJ119" i="41"/>
  <c r="AI119" i="41"/>
  <c r="AH119" i="41"/>
  <c r="AG119" i="41"/>
  <c r="AF119" i="41"/>
  <c r="AE119" i="41"/>
  <c r="AD119" i="41"/>
  <c r="AC119" i="41"/>
  <c r="AB119" i="41"/>
  <c r="AA119" i="41"/>
  <c r="Z119" i="41"/>
  <c r="Y119" i="41"/>
  <c r="X119" i="41"/>
  <c r="W119" i="41"/>
  <c r="V119" i="41"/>
  <c r="U119" i="41"/>
  <c r="T119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D119" i="41"/>
  <c r="BT118" i="41"/>
  <c r="BS118" i="41"/>
  <c r="BR118" i="41"/>
  <c r="BT117" i="41"/>
  <c r="BT119" i="41" s="1"/>
  <c r="BS117" i="41"/>
  <c r="BS119" i="41" s="1"/>
  <c r="BR117" i="41"/>
  <c r="CL114" i="41"/>
  <c r="CK114" i="41"/>
  <c r="CJ114" i="41"/>
  <c r="CI114" i="41"/>
  <c r="CH114" i="41"/>
  <c r="CG114" i="41"/>
  <c r="CF114" i="41"/>
  <c r="CF130" i="41" s="1"/>
  <c r="CE114" i="41"/>
  <c r="CD114" i="41"/>
  <c r="CC114" i="41"/>
  <c r="CB114" i="41"/>
  <c r="CA114" i="41"/>
  <c r="BZ114" i="41"/>
  <c r="BY114" i="41"/>
  <c r="BX114" i="41"/>
  <c r="BX130" i="41" s="1"/>
  <c r="BW114" i="41"/>
  <c r="BV114" i="41"/>
  <c r="BU114" i="41"/>
  <c r="BN114" i="41"/>
  <c r="BM114" i="41"/>
  <c r="BL114" i="41"/>
  <c r="BK114" i="41"/>
  <c r="BJ114" i="41"/>
  <c r="BI114" i="41"/>
  <c r="BE114" i="41"/>
  <c r="BD114" i="41"/>
  <c r="BC114" i="41"/>
  <c r="BB114" i="41"/>
  <c r="BA114" i="41"/>
  <c r="AZ114" i="41"/>
  <c r="AY114" i="41"/>
  <c r="AY130" i="41" s="1"/>
  <c r="AX114" i="41"/>
  <c r="AW114" i="41"/>
  <c r="AV114" i="41"/>
  <c r="AU114" i="41"/>
  <c r="AT114" i="41"/>
  <c r="AS114" i="41"/>
  <c r="AR114" i="41"/>
  <c r="AQ114" i="41"/>
  <c r="AP114" i="41"/>
  <c r="AO114" i="41"/>
  <c r="AN114" i="41"/>
  <c r="AM114" i="41"/>
  <c r="AL114" i="41"/>
  <c r="AK114" i="41"/>
  <c r="AJ114" i="41"/>
  <c r="AI114" i="41"/>
  <c r="AH114" i="41"/>
  <c r="AG114" i="41"/>
  <c r="AF114" i="41"/>
  <c r="AE114" i="41"/>
  <c r="AD114" i="41"/>
  <c r="AC114" i="41"/>
  <c r="AB114" i="41"/>
  <c r="AA114" i="41"/>
  <c r="Z114" i="41"/>
  <c r="Y114" i="41"/>
  <c r="X114" i="41"/>
  <c r="W114" i="41"/>
  <c r="V114" i="41"/>
  <c r="U114" i="41"/>
  <c r="T114" i="41"/>
  <c r="S114" i="41"/>
  <c r="R114" i="41"/>
  <c r="Q114" i="41"/>
  <c r="P114" i="41"/>
  <c r="O114" i="41"/>
  <c r="N114" i="41"/>
  <c r="M114" i="41"/>
  <c r="L114" i="41"/>
  <c r="K114" i="41"/>
  <c r="J114" i="41"/>
  <c r="I114" i="41"/>
  <c r="H114" i="41"/>
  <c r="G114" i="41"/>
  <c r="F114" i="41"/>
  <c r="E114" i="41"/>
  <c r="D114" i="41"/>
  <c r="BT113" i="41"/>
  <c r="BS113" i="41"/>
  <c r="BR113" i="41"/>
  <c r="BT112" i="41"/>
  <c r="BS112" i="41"/>
  <c r="BR112" i="41"/>
  <c r="BT111" i="41"/>
  <c r="BS111" i="41"/>
  <c r="BR111" i="41"/>
  <c r="BT110" i="41"/>
  <c r="BS110" i="41"/>
  <c r="BR110" i="41"/>
  <c r="AX110" i="41"/>
  <c r="Z110" i="41"/>
  <c r="T110" i="41"/>
  <c r="H110" i="41"/>
  <c r="BT109" i="41"/>
  <c r="BS109" i="41"/>
  <c r="BR109" i="41"/>
  <c r="BT108" i="41"/>
  <c r="BS108" i="41"/>
  <c r="BR108" i="41"/>
  <c r="BT107" i="41"/>
  <c r="BS107" i="41"/>
  <c r="BR107" i="41"/>
  <c r="BT106" i="41"/>
  <c r="BS106" i="41"/>
  <c r="BR106" i="41"/>
  <c r="BT105" i="41"/>
  <c r="BS105" i="41"/>
  <c r="BR105" i="41"/>
  <c r="BT104" i="41"/>
  <c r="BS104" i="41"/>
  <c r="BR104" i="41"/>
  <c r="BT103" i="41"/>
  <c r="BS103" i="41"/>
  <c r="BR103" i="41"/>
  <c r="BT102" i="41"/>
  <c r="BS102" i="41"/>
  <c r="BR102" i="41"/>
  <c r="BR114" i="41" s="1"/>
  <c r="BT101" i="41"/>
  <c r="BT114" i="41" s="1"/>
  <c r="BS101" i="41"/>
  <c r="BR101" i="41"/>
  <c r="CL97" i="41"/>
  <c r="CK97" i="41"/>
  <c r="CJ97" i="41"/>
  <c r="CI97" i="41"/>
  <c r="CH97" i="41"/>
  <c r="CG97" i="41"/>
  <c r="CF97" i="41"/>
  <c r="CE97" i="41"/>
  <c r="CD97" i="41"/>
  <c r="CC97" i="41"/>
  <c r="CB97" i="41"/>
  <c r="CA97" i="41"/>
  <c r="BZ97" i="41"/>
  <c r="BY97" i="41"/>
  <c r="BX97" i="41"/>
  <c r="BW97" i="41"/>
  <c r="BV97" i="41"/>
  <c r="BU97" i="41"/>
  <c r="BN97" i="41"/>
  <c r="BM97" i="41"/>
  <c r="BL97" i="41"/>
  <c r="BK97" i="41"/>
  <c r="BJ97" i="41"/>
  <c r="BI97" i="41"/>
  <c r="BE97" i="41"/>
  <c r="BD97" i="41"/>
  <c r="BC97" i="41"/>
  <c r="BB97" i="41"/>
  <c r="BA97" i="41"/>
  <c r="AZ97" i="41"/>
  <c r="AY97" i="41"/>
  <c r="AX97" i="41"/>
  <c r="AW97" i="41"/>
  <c r="AV97" i="41"/>
  <c r="AU97" i="41"/>
  <c r="AT97" i="41"/>
  <c r="AS97" i="41"/>
  <c r="AR97" i="41"/>
  <c r="AQ97" i="41"/>
  <c r="AP97" i="41"/>
  <c r="AO97" i="41"/>
  <c r="AN97" i="41"/>
  <c r="AM97" i="41"/>
  <c r="AL97" i="41"/>
  <c r="AK97" i="41"/>
  <c r="AJ97" i="41"/>
  <c r="AI97" i="41"/>
  <c r="AH97" i="41"/>
  <c r="AG97" i="41"/>
  <c r="AF97" i="41"/>
  <c r="AE97" i="41"/>
  <c r="AD97" i="41"/>
  <c r="AC97" i="41"/>
  <c r="AB97" i="41"/>
  <c r="AA97" i="41"/>
  <c r="Z97" i="41"/>
  <c r="Y97" i="41"/>
  <c r="X97" i="41"/>
  <c r="W97" i="41"/>
  <c r="V97" i="41"/>
  <c r="U97" i="41"/>
  <c r="T97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D97" i="41"/>
  <c r="BT96" i="41"/>
  <c r="BS96" i="41"/>
  <c r="BR96" i="41"/>
  <c r="T96" i="41"/>
  <c r="BT95" i="41"/>
  <c r="BS95" i="41"/>
  <c r="BR95" i="41"/>
  <c r="BT94" i="41"/>
  <c r="BS94" i="41"/>
  <c r="BR94" i="41"/>
  <c r="AX94" i="41"/>
  <c r="BT93" i="41"/>
  <c r="BS93" i="41"/>
  <c r="BR93" i="41"/>
  <c r="BT92" i="41"/>
  <c r="BS92" i="41"/>
  <c r="BR92" i="41"/>
  <c r="AX92" i="41"/>
  <c r="BT91" i="41"/>
  <c r="BS91" i="41"/>
  <c r="BR91" i="41"/>
  <c r="BT90" i="41"/>
  <c r="BS90" i="41"/>
  <c r="BS97" i="41" s="1"/>
  <c r="BR90" i="41"/>
  <c r="CL86" i="41"/>
  <c r="CK86" i="41"/>
  <c r="CJ86" i="41"/>
  <c r="CI86" i="41"/>
  <c r="CH86" i="41"/>
  <c r="CG86" i="41"/>
  <c r="CF86" i="41"/>
  <c r="CE86" i="41"/>
  <c r="CD86" i="41"/>
  <c r="CC86" i="41"/>
  <c r="CB86" i="41"/>
  <c r="CA86" i="41"/>
  <c r="BZ86" i="41"/>
  <c r="BY86" i="41"/>
  <c r="BX86" i="41"/>
  <c r="BW86" i="41"/>
  <c r="BV86" i="41"/>
  <c r="BU86" i="41"/>
  <c r="BN86" i="41"/>
  <c r="BM86" i="41"/>
  <c r="BL86" i="41"/>
  <c r="BK86" i="41"/>
  <c r="BJ86" i="41"/>
  <c r="BI86" i="41"/>
  <c r="BE86" i="41"/>
  <c r="BD86" i="41"/>
  <c r="BC86" i="41"/>
  <c r="BB86" i="41"/>
  <c r="BA86" i="41"/>
  <c r="AZ86" i="41"/>
  <c r="AY86" i="41"/>
  <c r="AX86" i="41"/>
  <c r="AW86" i="41"/>
  <c r="AV86" i="41"/>
  <c r="AU86" i="41"/>
  <c r="AT86" i="41"/>
  <c r="AS86" i="41"/>
  <c r="AR86" i="41"/>
  <c r="AQ86" i="41"/>
  <c r="AP86" i="41"/>
  <c r="AO86" i="41"/>
  <c r="AN86" i="41"/>
  <c r="AM86" i="41"/>
  <c r="AL86" i="41"/>
  <c r="AK86" i="41"/>
  <c r="AJ86" i="41"/>
  <c r="AI86" i="41"/>
  <c r="AH86" i="41"/>
  <c r="AG86" i="41"/>
  <c r="AF86" i="41"/>
  <c r="AE86" i="41"/>
  <c r="AD86" i="41"/>
  <c r="AC86" i="41"/>
  <c r="AB86" i="41"/>
  <c r="AA86" i="41"/>
  <c r="Z86" i="41"/>
  <c r="Y86" i="41"/>
  <c r="X86" i="41"/>
  <c r="W86" i="41"/>
  <c r="V86" i="41"/>
  <c r="U86" i="41"/>
  <c r="T86" i="41"/>
  <c r="S86" i="41"/>
  <c r="R86" i="41"/>
  <c r="Q86" i="41"/>
  <c r="P86" i="41"/>
  <c r="O86" i="41"/>
  <c r="N86" i="41"/>
  <c r="M86" i="41"/>
  <c r="L86" i="41"/>
  <c r="K86" i="41"/>
  <c r="J86" i="41"/>
  <c r="I86" i="41"/>
  <c r="H86" i="41"/>
  <c r="G86" i="41"/>
  <c r="F86" i="41"/>
  <c r="E86" i="41"/>
  <c r="D86" i="41"/>
  <c r="BT85" i="41"/>
  <c r="BS85" i="41"/>
  <c r="BR85" i="41"/>
  <c r="BT84" i="41"/>
  <c r="BS84" i="41"/>
  <c r="BR84" i="41"/>
  <c r="BT83" i="41"/>
  <c r="BS83" i="41"/>
  <c r="BR83" i="41"/>
  <c r="BT82" i="41"/>
  <c r="BS82" i="41"/>
  <c r="BR82" i="41"/>
  <c r="BT81" i="41"/>
  <c r="BS81" i="41"/>
  <c r="BR81" i="41"/>
  <c r="CB78" i="41"/>
  <c r="G78" i="41"/>
  <c r="D78" i="41"/>
  <c r="CL77" i="41"/>
  <c r="CK77" i="41"/>
  <c r="CJ77" i="41"/>
  <c r="CI77" i="41"/>
  <c r="CH77" i="41"/>
  <c r="CG77" i="41"/>
  <c r="CF77" i="41"/>
  <c r="CE77" i="41"/>
  <c r="CD77" i="41"/>
  <c r="CC77" i="41"/>
  <c r="CB77" i="41"/>
  <c r="CA77" i="41"/>
  <c r="BZ77" i="41"/>
  <c r="BY77" i="41"/>
  <c r="BX77" i="41"/>
  <c r="BW77" i="41"/>
  <c r="BV77" i="41"/>
  <c r="BU77" i="41"/>
  <c r="BN77" i="41"/>
  <c r="BM77" i="41"/>
  <c r="BL77" i="41"/>
  <c r="BK77" i="41"/>
  <c r="BK78" i="41" s="1"/>
  <c r="BJ77" i="41"/>
  <c r="BI77" i="41"/>
  <c r="BE77" i="41"/>
  <c r="BD77" i="41"/>
  <c r="BC77" i="41"/>
  <c r="BB77" i="41"/>
  <c r="BA77" i="41"/>
  <c r="AZ77" i="41"/>
  <c r="AZ78" i="41" s="1"/>
  <c r="AY77" i="41"/>
  <c r="AX77" i="41"/>
  <c r="AX78" i="41" s="1"/>
  <c r="AW77" i="41"/>
  <c r="AV77" i="41"/>
  <c r="AU77" i="41"/>
  <c r="AT77" i="41"/>
  <c r="AS77" i="41"/>
  <c r="AR77" i="41"/>
  <c r="AR78" i="41" s="1"/>
  <c r="AQ77" i="41"/>
  <c r="AP77" i="41"/>
  <c r="AO77" i="41"/>
  <c r="AN77" i="41"/>
  <c r="AM77" i="41"/>
  <c r="AL77" i="41"/>
  <c r="AK77" i="41"/>
  <c r="AJ77" i="41"/>
  <c r="AJ78" i="41" s="1"/>
  <c r="AI77" i="41"/>
  <c r="AH77" i="41"/>
  <c r="AG77" i="41"/>
  <c r="AF77" i="41"/>
  <c r="AE77" i="41"/>
  <c r="AD77" i="41"/>
  <c r="AC77" i="41"/>
  <c r="AB77" i="41"/>
  <c r="AB78" i="41" s="1"/>
  <c r="AA77" i="41"/>
  <c r="Z77" i="41"/>
  <c r="Y77" i="41"/>
  <c r="X77" i="41"/>
  <c r="W77" i="41"/>
  <c r="V77" i="41"/>
  <c r="U77" i="41"/>
  <c r="T77" i="41"/>
  <c r="T78" i="41" s="1"/>
  <c r="S77" i="41"/>
  <c r="R77" i="41"/>
  <c r="Q77" i="41"/>
  <c r="P77" i="41"/>
  <c r="O77" i="41"/>
  <c r="N77" i="41"/>
  <c r="M77" i="41"/>
  <c r="L77" i="41"/>
  <c r="L78" i="41" s="1"/>
  <c r="K77" i="41"/>
  <c r="J77" i="41"/>
  <c r="I77" i="41"/>
  <c r="H77" i="41"/>
  <c r="G77" i="41"/>
  <c r="F77" i="41"/>
  <c r="E77" i="41"/>
  <c r="D77" i="41"/>
  <c r="BT76" i="41"/>
  <c r="BS76" i="41"/>
  <c r="BR76" i="41"/>
  <c r="BT75" i="41"/>
  <c r="BS75" i="41"/>
  <c r="BR75" i="41"/>
  <c r="BT74" i="41"/>
  <c r="BS74" i="41"/>
  <c r="BR74" i="41"/>
  <c r="BT73" i="41"/>
  <c r="BS73" i="41"/>
  <c r="BR73" i="41"/>
  <c r="CL70" i="41"/>
  <c r="CK70" i="41"/>
  <c r="CJ70" i="41"/>
  <c r="CJ78" i="41" s="1"/>
  <c r="CI70" i="41"/>
  <c r="CH70" i="41"/>
  <c r="CG70" i="41"/>
  <c r="CF70" i="41"/>
  <c r="CE70" i="41"/>
  <c r="CD70" i="41"/>
  <c r="CC70" i="41"/>
  <c r="CB70" i="41"/>
  <c r="CA70" i="41"/>
  <c r="BZ70" i="41"/>
  <c r="BY70" i="41"/>
  <c r="BX70" i="41"/>
  <c r="BW70" i="41"/>
  <c r="BV70" i="41"/>
  <c r="BU70" i="41"/>
  <c r="BT70" i="41"/>
  <c r="BR70" i="41"/>
  <c r="BN70" i="41"/>
  <c r="BM70" i="41"/>
  <c r="BL70" i="41"/>
  <c r="BK70" i="41"/>
  <c r="BJ70" i="41"/>
  <c r="BI70" i="41"/>
  <c r="BE70" i="41"/>
  <c r="BD70" i="41"/>
  <c r="BC70" i="41"/>
  <c r="BB70" i="41"/>
  <c r="BA70" i="41"/>
  <c r="AZ70" i="41"/>
  <c r="AY70" i="41"/>
  <c r="AX70" i="41"/>
  <c r="AW70" i="41"/>
  <c r="AV70" i="41"/>
  <c r="AU70" i="41"/>
  <c r="AT70" i="41"/>
  <c r="AS70" i="41"/>
  <c r="AR70" i="41"/>
  <c r="AQ70" i="41"/>
  <c r="AP70" i="41"/>
  <c r="AO70" i="41"/>
  <c r="AN70" i="41"/>
  <c r="AM70" i="41"/>
  <c r="AL70" i="41"/>
  <c r="AK70" i="41"/>
  <c r="AJ70" i="41"/>
  <c r="AI70" i="41"/>
  <c r="AH70" i="41"/>
  <c r="AG70" i="41"/>
  <c r="AF70" i="41"/>
  <c r="AE70" i="41"/>
  <c r="AD70" i="41"/>
  <c r="AC70" i="41"/>
  <c r="AB70" i="41"/>
  <c r="AA70" i="41"/>
  <c r="Z70" i="41"/>
  <c r="Y70" i="41"/>
  <c r="X70" i="41"/>
  <c r="W70" i="41"/>
  <c r="V70" i="41"/>
  <c r="U70" i="41"/>
  <c r="T70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BT69" i="41"/>
  <c r="BS69" i="41"/>
  <c r="BS70" i="41" s="1"/>
  <c r="BR69" i="41"/>
  <c r="AX69" i="41"/>
  <c r="AL69" i="41"/>
  <c r="Z69" i="41"/>
  <c r="CL66" i="41"/>
  <c r="CK66" i="41"/>
  <c r="CJ66" i="41"/>
  <c r="CI66" i="41"/>
  <c r="CH66" i="41"/>
  <c r="CG66" i="41"/>
  <c r="CF66" i="41"/>
  <c r="CE66" i="41"/>
  <c r="CD66" i="41"/>
  <c r="CC66" i="41"/>
  <c r="CB66" i="41"/>
  <c r="CA66" i="41"/>
  <c r="BZ66" i="41"/>
  <c r="BY66" i="41"/>
  <c r="BX66" i="41"/>
  <c r="BW66" i="41"/>
  <c r="BV66" i="41"/>
  <c r="BU66" i="41"/>
  <c r="BT66" i="41"/>
  <c r="BS66" i="41"/>
  <c r="BR66" i="41"/>
  <c r="BN66" i="41"/>
  <c r="BM66" i="41"/>
  <c r="BL66" i="41"/>
  <c r="BK66" i="41"/>
  <c r="BJ66" i="41"/>
  <c r="BI66" i="41"/>
  <c r="BE66" i="41"/>
  <c r="BD66" i="41"/>
  <c r="BC66" i="41"/>
  <c r="BB66" i="41"/>
  <c r="BA66" i="41"/>
  <c r="AZ66" i="41"/>
  <c r="AY66" i="41"/>
  <c r="AX66" i="41"/>
  <c r="AW66" i="41"/>
  <c r="AV66" i="41"/>
  <c r="AU66" i="41"/>
  <c r="AT66" i="41"/>
  <c r="AS66" i="41"/>
  <c r="AR66" i="41"/>
  <c r="AQ66" i="41"/>
  <c r="AP66" i="41"/>
  <c r="AO66" i="41"/>
  <c r="AN66" i="41"/>
  <c r="AM66" i="41"/>
  <c r="AL66" i="41"/>
  <c r="AK66" i="41"/>
  <c r="AJ66" i="41"/>
  <c r="AI66" i="41"/>
  <c r="AH66" i="41"/>
  <c r="AG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BT65" i="41"/>
  <c r="BS65" i="41"/>
  <c r="BR65" i="41"/>
  <c r="CL62" i="41"/>
  <c r="CK62" i="41"/>
  <c r="CJ62" i="41"/>
  <c r="CI62" i="41"/>
  <c r="CH62" i="41"/>
  <c r="CG62" i="41"/>
  <c r="CF62" i="41"/>
  <c r="CE62" i="41"/>
  <c r="CD62" i="41"/>
  <c r="CC62" i="41"/>
  <c r="CB62" i="41"/>
  <c r="CA62" i="41"/>
  <c r="BZ62" i="41"/>
  <c r="BY62" i="41"/>
  <c r="BX62" i="41"/>
  <c r="BW62" i="41"/>
  <c r="BV62" i="41"/>
  <c r="BU62" i="41"/>
  <c r="BN62" i="41"/>
  <c r="BM62" i="41"/>
  <c r="BL62" i="41"/>
  <c r="BK62" i="41"/>
  <c r="BJ62" i="41"/>
  <c r="BI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BT61" i="41"/>
  <c r="BS61" i="41"/>
  <c r="BR61" i="41"/>
  <c r="BR62" i="41" s="1"/>
  <c r="BT60" i="41"/>
  <c r="BT62" i="41" s="1"/>
  <c r="BS60" i="41"/>
  <c r="BR60" i="41"/>
  <c r="BT59" i="41"/>
  <c r="BS59" i="41"/>
  <c r="BR59" i="41"/>
  <c r="CJ55" i="41"/>
  <c r="CI55" i="41"/>
  <c r="G55" i="41"/>
  <c r="D55" i="41"/>
  <c r="CL54" i="41"/>
  <c r="CK54" i="41"/>
  <c r="CJ54" i="41"/>
  <c r="CI54" i="41"/>
  <c r="CH54" i="41"/>
  <c r="CG54" i="41"/>
  <c r="CF54" i="41"/>
  <c r="CE54" i="41"/>
  <c r="CD54" i="41"/>
  <c r="CC54" i="41"/>
  <c r="CB54" i="41"/>
  <c r="CA54" i="41"/>
  <c r="CA55" i="41" s="1"/>
  <c r="BZ54" i="41"/>
  <c r="BY54" i="41"/>
  <c r="BX54" i="41"/>
  <c r="BW54" i="41"/>
  <c r="BV54" i="41"/>
  <c r="BU54" i="41"/>
  <c r="BN54" i="41"/>
  <c r="BM54" i="41"/>
  <c r="BL54" i="41"/>
  <c r="BK54" i="41"/>
  <c r="BJ54" i="41"/>
  <c r="BI54" i="41"/>
  <c r="BE54" i="41"/>
  <c r="BD54" i="41"/>
  <c r="BC54" i="41"/>
  <c r="BB54" i="41"/>
  <c r="BA54" i="41"/>
  <c r="BA55" i="41" s="1"/>
  <c r="AZ54" i="41"/>
  <c r="AY54" i="41"/>
  <c r="AX54" i="41"/>
  <c r="AW54" i="41"/>
  <c r="AV54" i="41"/>
  <c r="AU54" i="41"/>
  <c r="AT54" i="41"/>
  <c r="AS54" i="41"/>
  <c r="AS55" i="41" s="1"/>
  <c r="AR54" i="41"/>
  <c r="AQ54" i="41"/>
  <c r="AP54" i="41"/>
  <c r="AO54" i="41"/>
  <c r="AN54" i="41"/>
  <c r="AM54" i="41"/>
  <c r="AL54" i="41"/>
  <c r="AK54" i="41"/>
  <c r="AK55" i="41" s="1"/>
  <c r="AJ54" i="41"/>
  <c r="AI54" i="41"/>
  <c r="AH54" i="41"/>
  <c r="AG54" i="41"/>
  <c r="AF54" i="41"/>
  <c r="AE54" i="41"/>
  <c r="AD54" i="41"/>
  <c r="AC54" i="41"/>
  <c r="AC55" i="41" s="1"/>
  <c r="AB54" i="41"/>
  <c r="AA54" i="41"/>
  <c r="Z54" i="41"/>
  <c r="Y54" i="41"/>
  <c r="X54" i="41"/>
  <c r="W54" i="41"/>
  <c r="V54" i="41"/>
  <c r="U54" i="41"/>
  <c r="U55" i="41" s="1"/>
  <c r="T54" i="41"/>
  <c r="S54" i="41"/>
  <c r="R54" i="41"/>
  <c r="Q54" i="41"/>
  <c r="P54" i="41"/>
  <c r="O54" i="41"/>
  <c r="N54" i="41"/>
  <c r="M54" i="41"/>
  <c r="M55" i="41" s="1"/>
  <c r="L54" i="41"/>
  <c r="K54" i="41"/>
  <c r="J54" i="41"/>
  <c r="I54" i="41"/>
  <c r="H54" i="41"/>
  <c r="G54" i="41"/>
  <c r="F54" i="41"/>
  <c r="E54" i="41"/>
  <c r="E55" i="41" s="1"/>
  <c r="D54" i="41"/>
  <c r="BT53" i="41"/>
  <c r="BS53" i="41"/>
  <c r="BR53" i="41"/>
  <c r="BT52" i="41"/>
  <c r="BS52" i="41"/>
  <c r="BR52" i="41"/>
  <c r="BD52" i="41"/>
  <c r="BT51" i="41"/>
  <c r="BS51" i="41"/>
  <c r="BR51" i="41"/>
  <c r="BT50" i="41"/>
  <c r="BS50" i="41"/>
  <c r="BR50" i="41"/>
  <c r="BT49" i="41"/>
  <c r="BS49" i="41"/>
  <c r="BR49" i="41"/>
  <c r="BT48" i="41"/>
  <c r="BS48" i="41"/>
  <c r="BR48" i="41"/>
  <c r="BT47" i="41"/>
  <c r="BS47" i="41"/>
  <c r="BR47" i="41"/>
  <c r="BT46" i="41"/>
  <c r="BS46" i="41"/>
  <c r="BR46" i="41"/>
  <c r="BT45" i="41"/>
  <c r="BS45" i="41"/>
  <c r="BR45" i="41"/>
  <c r="BT44" i="41"/>
  <c r="BS44" i="41"/>
  <c r="BR44" i="41"/>
  <c r="BT43" i="41"/>
  <c r="BS43" i="41"/>
  <c r="BR43" i="41"/>
  <c r="BT42" i="41"/>
  <c r="BS42" i="41"/>
  <c r="BR42" i="41"/>
  <c r="BT41" i="41"/>
  <c r="BT54" i="41" s="1"/>
  <c r="BS41" i="41"/>
  <c r="BS54" i="41" s="1"/>
  <c r="BR41" i="41"/>
  <c r="BR54" i="41" s="1"/>
  <c r="CL38" i="41"/>
  <c r="CL55" i="41" s="1"/>
  <c r="CK38" i="41"/>
  <c r="CJ38" i="41"/>
  <c r="CI38" i="41"/>
  <c r="CH38" i="41"/>
  <c r="CG38" i="41"/>
  <c r="CF38" i="41"/>
  <c r="CE38" i="41"/>
  <c r="CD38" i="41"/>
  <c r="CC38" i="41"/>
  <c r="CB38" i="41"/>
  <c r="CA38" i="41"/>
  <c r="BZ38" i="41"/>
  <c r="BY38" i="41"/>
  <c r="BX38" i="41"/>
  <c r="BW38" i="41"/>
  <c r="BV38" i="41"/>
  <c r="BU38" i="41"/>
  <c r="BN38" i="41"/>
  <c r="BM38" i="41"/>
  <c r="BL38" i="41"/>
  <c r="BK38" i="41"/>
  <c r="BJ38" i="41"/>
  <c r="BI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BT37" i="41"/>
  <c r="BS37" i="41"/>
  <c r="BR37" i="41"/>
  <c r="BT36" i="41"/>
  <c r="BS36" i="41"/>
  <c r="BR36" i="41"/>
  <c r="BT35" i="41"/>
  <c r="BS35" i="41"/>
  <c r="BR35" i="41"/>
  <c r="BT34" i="41"/>
  <c r="BS34" i="41"/>
  <c r="BS38" i="41" s="1"/>
  <c r="BR34" i="41"/>
  <c r="CL31" i="41"/>
  <c r="CK31" i="41"/>
  <c r="CJ31" i="41"/>
  <c r="CI31" i="41"/>
  <c r="CH31" i="41"/>
  <c r="CG31" i="41"/>
  <c r="CF31" i="41"/>
  <c r="CE31" i="41"/>
  <c r="CD31" i="41"/>
  <c r="CC31" i="41"/>
  <c r="CB31" i="41"/>
  <c r="CB55" i="41" s="1"/>
  <c r="CA31" i="41"/>
  <c r="BZ31" i="41"/>
  <c r="BY31" i="41"/>
  <c r="BX31" i="41"/>
  <c r="BW31" i="41"/>
  <c r="BV31" i="41"/>
  <c r="BU31" i="41"/>
  <c r="BN31" i="41"/>
  <c r="BM31" i="41"/>
  <c r="BL31" i="41"/>
  <c r="BK31" i="41"/>
  <c r="BJ31" i="41"/>
  <c r="BI31" i="41"/>
  <c r="BE31" i="41"/>
  <c r="BD31" i="41"/>
  <c r="BC31" i="41"/>
  <c r="BB31" i="41"/>
  <c r="BA31" i="41"/>
  <c r="AZ31" i="41"/>
  <c r="AY31" i="41"/>
  <c r="AX31" i="41"/>
  <c r="AW31" i="41"/>
  <c r="AV31" i="41"/>
  <c r="AU31" i="41"/>
  <c r="AT31" i="41"/>
  <c r="AS31" i="41"/>
  <c r="AR31" i="41"/>
  <c r="AQ31" i="41"/>
  <c r="AP31" i="41"/>
  <c r="AO31" i="41"/>
  <c r="AN31" i="41"/>
  <c r="AM31" i="41"/>
  <c r="AL31" i="4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D31" i="41"/>
  <c r="BT30" i="41"/>
  <c r="BS30" i="41"/>
  <c r="BR30" i="41"/>
  <c r="BT29" i="41"/>
  <c r="BS29" i="41"/>
  <c r="BR29" i="41"/>
  <c r="BT28" i="41"/>
  <c r="BS28" i="41"/>
  <c r="BR28" i="41"/>
  <c r="BT27" i="41"/>
  <c r="BS27" i="41"/>
  <c r="BR27" i="41"/>
  <c r="BT26" i="41"/>
  <c r="BS26" i="41"/>
  <c r="BR26" i="41"/>
  <c r="BT25" i="41"/>
  <c r="BS25" i="41"/>
  <c r="BR25" i="41"/>
  <c r="BT24" i="41"/>
  <c r="BS24" i="41"/>
  <c r="BR24" i="41"/>
  <c r="CL20" i="41"/>
  <c r="CK20" i="41"/>
  <c r="CJ20" i="41"/>
  <c r="CI20" i="41"/>
  <c r="CH20" i="41"/>
  <c r="CG20" i="41"/>
  <c r="CF20" i="41"/>
  <c r="CE20" i="41"/>
  <c r="CD20" i="41"/>
  <c r="CC20" i="41"/>
  <c r="CB20" i="41"/>
  <c r="CA20" i="41"/>
  <c r="BZ20" i="41"/>
  <c r="BY20" i="41"/>
  <c r="BX20" i="41"/>
  <c r="BW20" i="41"/>
  <c r="BV20" i="41"/>
  <c r="BU20" i="41"/>
  <c r="BN20" i="41"/>
  <c r="BM20" i="41"/>
  <c r="BL20" i="41"/>
  <c r="BK20" i="41"/>
  <c r="BJ20" i="41"/>
  <c r="BI20" i="41"/>
  <c r="BE20" i="41"/>
  <c r="BD20" i="41"/>
  <c r="BC20" i="41"/>
  <c r="BB20" i="41"/>
  <c r="BA20" i="41"/>
  <c r="AZ20" i="41"/>
  <c r="AY20" i="41"/>
  <c r="AX20" i="41"/>
  <c r="AW20" i="41"/>
  <c r="AV20" i="41"/>
  <c r="AU20" i="41"/>
  <c r="AT20" i="41"/>
  <c r="AS20" i="41"/>
  <c r="AR20" i="41"/>
  <c r="AQ20" i="41"/>
  <c r="AP20" i="41"/>
  <c r="AO20" i="41"/>
  <c r="AN20" i="41"/>
  <c r="AM20" i="41"/>
  <c r="AL20" i="41"/>
  <c r="AK20" i="41"/>
  <c r="AJ20" i="41"/>
  <c r="AI20" i="41"/>
  <c r="AH20" i="41"/>
  <c r="AG20" i="41"/>
  <c r="AF20" i="41"/>
  <c r="AE20" i="41"/>
  <c r="AD20" i="41"/>
  <c r="AC20" i="41"/>
  <c r="AB20" i="41"/>
  <c r="AA20" i="41"/>
  <c r="Z20" i="41"/>
  <c r="Y20" i="41"/>
  <c r="X20" i="41"/>
  <c r="W20" i="41"/>
  <c r="V20" i="41"/>
  <c r="U20" i="41"/>
  <c r="T20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BT19" i="41"/>
  <c r="BS19" i="41"/>
  <c r="BR19" i="41"/>
  <c r="BT18" i="41"/>
  <c r="BS18" i="41"/>
  <c r="BR18" i="41"/>
  <c r="BT17" i="41"/>
  <c r="BS17" i="41"/>
  <c r="BR17" i="41"/>
  <c r="BT16" i="41"/>
  <c r="BS16" i="41"/>
  <c r="BR16" i="41"/>
  <c r="BT15" i="41"/>
  <c r="BS15" i="41"/>
  <c r="BR15" i="41"/>
  <c r="BT14" i="41"/>
  <c r="BS14" i="41"/>
  <c r="BR14" i="41"/>
  <c r="BT13" i="41"/>
  <c r="BS13" i="41"/>
  <c r="BR13" i="41"/>
  <c r="BT12" i="41"/>
  <c r="BS12" i="41"/>
  <c r="BR12" i="41"/>
  <c r="BT11" i="41"/>
  <c r="BS11" i="41"/>
  <c r="BR11" i="41"/>
  <c r="BT10" i="41"/>
  <c r="BS10" i="41"/>
  <c r="BR10" i="41"/>
  <c r="BT9" i="41"/>
  <c r="BS9" i="41"/>
  <c r="BR9" i="41"/>
  <c r="BT8" i="41"/>
  <c r="BT20" i="41" s="1"/>
  <c r="BS8" i="41"/>
  <c r="BR8" i="41"/>
  <c r="BT7" i="41"/>
  <c r="BS7" i="41"/>
  <c r="BS20" i="41" s="1"/>
  <c r="BR7" i="41"/>
  <c r="BR20" i="41" s="1"/>
  <c r="CG78" i="41" l="1"/>
  <c r="F55" i="41"/>
  <c r="AD55" i="41"/>
  <c r="E78" i="41"/>
  <c r="BL78" i="41"/>
  <c r="BL148" i="41" s="1"/>
  <c r="AT55" i="41"/>
  <c r="U78" i="41"/>
  <c r="AS78" i="41"/>
  <c r="CH78" i="41"/>
  <c r="CH148" i="41" s="1"/>
  <c r="BR31" i="41"/>
  <c r="BZ55" i="41"/>
  <c r="CH55" i="41"/>
  <c r="O55" i="41"/>
  <c r="W55" i="41"/>
  <c r="AE55" i="41"/>
  <c r="AM55" i="41"/>
  <c r="AU55" i="41"/>
  <c r="BC55" i="41"/>
  <c r="BN55" i="41"/>
  <c r="AT78" i="41"/>
  <c r="BB78" i="41"/>
  <c r="BM78" i="41"/>
  <c r="CA78" i="41"/>
  <c r="CI78" i="41"/>
  <c r="BR86" i="41"/>
  <c r="AC130" i="41"/>
  <c r="AK130" i="41"/>
  <c r="AK148" i="41" s="1"/>
  <c r="AS130" i="41"/>
  <c r="AS148" i="41" s="1"/>
  <c r="BA130" i="41"/>
  <c r="BA148" i="41" s="1"/>
  <c r="BL130" i="41"/>
  <c r="N130" i="41"/>
  <c r="V130" i="41"/>
  <c r="V148" i="41" s="1"/>
  <c r="AD130" i="41"/>
  <c r="AD148" i="41" s="1"/>
  <c r="AL130" i="41"/>
  <c r="AT130" i="41"/>
  <c r="BB130" i="41"/>
  <c r="BM130" i="41"/>
  <c r="BM148" i="41" s="1"/>
  <c r="BY130" i="41"/>
  <c r="CG130" i="41"/>
  <c r="N55" i="41"/>
  <c r="AL55" i="41"/>
  <c r="BM55" i="41"/>
  <c r="M78" i="41"/>
  <c r="AK78" i="41"/>
  <c r="BA78" i="41"/>
  <c r="BZ78" i="41"/>
  <c r="BS31" i="41"/>
  <c r="H55" i="41"/>
  <c r="P55" i="41"/>
  <c r="X55" i="41"/>
  <c r="AF55" i="41"/>
  <c r="AN55" i="41"/>
  <c r="AV55" i="41"/>
  <c r="BU55" i="41"/>
  <c r="CC55" i="41"/>
  <c r="CK55" i="41"/>
  <c r="BS62" i="41"/>
  <c r="J78" i="41"/>
  <c r="R78" i="41"/>
  <c r="Z78" i="41"/>
  <c r="AH78" i="41"/>
  <c r="AH148" i="41" s="1"/>
  <c r="AM78" i="41"/>
  <c r="AU78" i="41"/>
  <c r="BC78" i="41"/>
  <c r="BN78" i="41"/>
  <c r="O130" i="41"/>
  <c r="W130" i="41"/>
  <c r="AE130" i="41"/>
  <c r="AM130" i="41"/>
  <c r="AM148" i="41" s="1"/>
  <c r="AU130" i="41"/>
  <c r="BC130" i="41"/>
  <c r="BN130" i="41"/>
  <c r="BZ130" i="41"/>
  <c r="CH130" i="41"/>
  <c r="V55" i="41"/>
  <c r="BB55" i="41"/>
  <c r="AC78" i="41"/>
  <c r="BT31" i="41"/>
  <c r="I55" i="41"/>
  <c r="Q55" i="41"/>
  <c r="Y55" i="41"/>
  <c r="AG55" i="41"/>
  <c r="AO55" i="41"/>
  <c r="AW55" i="41"/>
  <c r="BE55" i="41"/>
  <c r="BV55" i="41"/>
  <c r="CD55" i="41"/>
  <c r="BU78" i="41"/>
  <c r="CC78" i="41"/>
  <c r="CC148" i="41" s="1"/>
  <c r="CK78" i="41"/>
  <c r="BW78" i="41"/>
  <c r="BW148" i="41" s="1"/>
  <c r="CE78" i="41"/>
  <c r="CE148" i="41" s="1"/>
  <c r="BR77" i="41"/>
  <c r="BR78" i="41" s="1"/>
  <c r="H78" i="41"/>
  <c r="P78" i="41"/>
  <c r="X78" i="41"/>
  <c r="AF78" i="41"/>
  <c r="AN78" i="41"/>
  <c r="AV78" i="41"/>
  <c r="BD78" i="41"/>
  <c r="BT97" i="41"/>
  <c r="F130" i="41"/>
  <c r="P130" i="41"/>
  <c r="X130" i="41"/>
  <c r="AF130" i="41"/>
  <c r="AN130" i="41"/>
  <c r="AV130" i="41"/>
  <c r="BD130" i="41"/>
  <c r="CA130" i="41"/>
  <c r="CA148" i="41" s="1"/>
  <c r="CI130" i="41"/>
  <c r="BR38" i="41"/>
  <c r="J55" i="41"/>
  <c r="R55" i="41"/>
  <c r="R148" i="41" s="1"/>
  <c r="Z55" i="41"/>
  <c r="AH55" i="41"/>
  <c r="AP55" i="41"/>
  <c r="AX55" i="41"/>
  <c r="AX148" i="41" s="1"/>
  <c r="BI55" i="41"/>
  <c r="BW55" i="41"/>
  <c r="CE55" i="41"/>
  <c r="BS77" i="41"/>
  <c r="BS78" i="41" s="1"/>
  <c r="I78" i="41"/>
  <c r="Q78" i="41"/>
  <c r="Y78" i="41"/>
  <c r="AG78" i="41"/>
  <c r="AO78" i="41"/>
  <c r="AW78" i="41"/>
  <c r="BE78" i="41"/>
  <c r="BV78" i="41"/>
  <c r="CD78" i="41"/>
  <c r="CL78" i="41"/>
  <c r="BR129" i="41"/>
  <c r="I130" i="41"/>
  <c r="I148" i="41" s="1"/>
  <c r="Q130" i="41"/>
  <c r="Y130" i="41"/>
  <c r="Y148" i="41" s="1"/>
  <c r="AG130" i="41"/>
  <c r="AG148" i="41" s="1"/>
  <c r="AO130" i="41"/>
  <c r="AO148" i="41" s="1"/>
  <c r="AW130" i="41"/>
  <c r="BE130" i="41"/>
  <c r="BE148" i="41" s="1"/>
  <c r="CB130" i="41"/>
  <c r="CB148" i="41" s="1"/>
  <c r="CJ130" i="41"/>
  <c r="CJ148" i="41" s="1"/>
  <c r="K55" i="41"/>
  <c r="BS86" i="41"/>
  <c r="BT124" i="41"/>
  <c r="J130" i="41"/>
  <c r="J148" i="41" s="1"/>
  <c r="R130" i="41"/>
  <c r="BL55" i="41"/>
  <c r="BY78" i="41"/>
  <c r="S55" i="41"/>
  <c r="AA55" i="41"/>
  <c r="AI55" i="41"/>
  <c r="AQ55" i="41"/>
  <c r="AY55" i="41"/>
  <c r="AY148" i="41" s="1"/>
  <c r="BJ55" i="41"/>
  <c r="BX55" i="41"/>
  <c r="CF55" i="41"/>
  <c r="O78" i="41"/>
  <c r="O148" i="41" s="1"/>
  <c r="W78" i="41"/>
  <c r="AE78" i="41"/>
  <c r="BT77" i="41"/>
  <c r="BT78" i="41" s="1"/>
  <c r="AP78" i="41"/>
  <c r="AP148" i="41" s="1"/>
  <c r="BI78" i="41"/>
  <c r="BT38" i="41"/>
  <c r="L55" i="41"/>
  <c r="T55" i="41"/>
  <c r="AB55" i="41"/>
  <c r="AJ55" i="41"/>
  <c r="AR55" i="41"/>
  <c r="AZ55" i="41"/>
  <c r="BK55" i="41"/>
  <c r="BY55" i="41"/>
  <c r="CG55" i="41"/>
  <c r="F78" i="41"/>
  <c r="F148" i="41" s="1"/>
  <c r="N78" i="41"/>
  <c r="V78" i="41"/>
  <c r="AD78" i="41"/>
  <c r="K78" i="41"/>
  <c r="S78" i="41"/>
  <c r="AA78" i="41"/>
  <c r="AA148" i="41" s="1"/>
  <c r="AI78" i="41"/>
  <c r="AI148" i="41" s="1"/>
  <c r="AQ78" i="41"/>
  <c r="AQ148" i="41" s="1"/>
  <c r="AY78" i="41"/>
  <c r="BJ78" i="41"/>
  <c r="BX78" i="41"/>
  <c r="BX148" i="41" s="1"/>
  <c r="CF78" i="41"/>
  <c r="CF148" i="41" s="1"/>
  <c r="BT86" i="41"/>
  <c r="BR97" i="41"/>
  <c r="K130" i="41"/>
  <c r="K148" i="41" s="1"/>
  <c r="S130" i="41"/>
  <c r="S148" i="41" s="1"/>
  <c r="BV130" i="41"/>
  <c r="CD130" i="41"/>
  <c r="CD148" i="41" s="1"/>
  <c r="CL130" i="41"/>
  <c r="CL148" i="41" s="1"/>
  <c r="BF130" i="41"/>
  <c r="BF55" i="41"/>
  <c r="BH130" i="41"/>
  <c r="BG130" i="41"/>
  <c r="BG78" i="41"/>
  <c r="BH78" i="41"/>
  <c r="BF78" i="41"/>
  <c r="BH55" i="41"/>
  <c r="BG55" i="41"/>
  <c r="N148" i="41"/>
  <c r="AT148" i="41"/>
  <c r="BB148" i="41"/>
  <c r="W148" i="41"/>
  <c r="AE148" i="41"/>
  <c r="AU148" i="41"/>
  <c r="BC148" i="41"/>
  <c r="BN148" i="41"/>
  <c r="BR130" i="41"/>
  <c r="Q148" i="41"/>
  <c r="AW148" i="41"/>
  <c r="E148" i="41"/>
  <c r="BS55" i="41"/>
  <c r="M148" i="41"/>
  <c r="BT55" i="41"/>
  <c r="CI148" i="41"/>
  <c r="BR55" i="41"/>
  <c r="BV148" i="41"/>
  <c r="U148" i="41"/>
  <c r="AC148" i="41"/>
  <c r="BU148" i="41"/>
  <c r="CK148" i="41"/>
  <c r="L148" i="41"/>
  <c r="T148" i="41"/>
  <c r="AB148" i="41"/>
  <c r="AJ148" i="41"/>
  <c r="AR148" i="41"/>
  <c r="AZ148" i="41"/>
  <c r="BK148" i="41"/>
  <c r="BI148" i="41"/>
  <c r="BT130" i="41"/>
  <c r="BT148" i="41" s="1"/>
  <c r="BD55" i="41"/>
  <c r="BD148" i="41" s="1"/>
  <c r="AL78" i="41"/>
  <c r="H130" i="41"/>
  <c r="H148" i="41" s="1"/>
  <c r="BS114" i="41"/>
  <c r="BS130" i="41" s="1"/>
  <c r="Z130" i="41"/>
  <c r="Z148" i="41" s="1"/>
  <c r="BJ148" i="41"/>
  <c r="P148" i="41" l="1"/>
  <c r="CG148" i="41"/>
  <c r="X148" i="41"/>
  <c r="AL148" i="41"/>
  <c r="BZ148" i="41"/>
  <c r="BY148" i="41"/>
  <c r="AV148" i="41"/>
  <c r="BS148" i="41"/>
  <c r="AN148" i="41"/>
  <c r="AF148" i="41"/>
  <c r="BF148" i="41"/>
  <c r="BG148" i="41"/>
  <c r="BH148" i="41"/>
  <c r="BR148" i="41"/>
  <c r="G175" i="39"/>
  <c r="G144" i="39"/>
  <c r="G134" i="39"/>
  <c r="G128" i="39"/>
  <c r="G121" i="39"/>
  <c r="G117" i="39"/>
  <c r="G113" i="39"/>
  <c r="G106" i="39"/>
  <c r="G89" i="39"/>
  <c r="G74" i="39"/>
  <c r="G68" i="39"/>
  <c r="G61" i="39"/>
</calcChain>
</file>

<file path=xl/sharedStrings.xml><?xml version="1.0" encoding="utf-8"?>
<sst xmlns="http://schemas.openxmlformats.org/spreadsheetml/2006/main" count="1862" uniqueCount="697">
  <si>
    <t>NO</t>
  </si>
  <si>
    <t>FX010001005</t>
  </si>
  <si>
    <t>CC</t>
  </si>
  <si>
    <t>Economic Development/Planning</t>
  </si>
  <si>
    <t>CD</t>
  </si>
  <si>
    <t>FX003001003</t>
  </si>
  <si>
    <t>AR</t>
  </si>
  <si>
    <t>Pollution Control</t>
  </si>
  <si>
    <t>M</t>
  </si>
  <si>
    <t>AH</t>
  </si>
  <si>
    <t>Disaster Management</t>
  </si>
  <si>
    <t>BK</t>
  </si>
  <si>
    <t>Information Technology</t>
  </si>
  <si>
    <t>FX011001005</t>
  </si>
  <si>
    <t>CK</t>
  </si>
  <si>
    <t>Fire Fighting and Protection</t>
  </si>
  <si>
    <t>BF</t>
  </si>
  <si>
    <t>Fleet Management</t>
  </si>
  <si>
    <t>DE</t>
  </si>
  <si>
    <t>DC</t>
  </si>
  <si>
    <t>Solid Waste Removal</t>
  </si>
  <si>
    <t>FX005001012</t>
  </si>
  <si>
    <t>BP</t>
  </si>
  <si>
    <t>Security Services</t>
  </si>
  <si>
    <t>FX011001007</t>
  </si>
  <si>
    <t>CQ</t>
  </si>
  <si>
    <t>Police Forces, Traffic and Street Parking Control</t>
  </si>
  <si>
    <t>CR</t>
  </si>
  <si>
    <t>Road and Traffic Regulation</t>
  </si>
  <si>
    <t>AA</t>
  </si>
  <si>
    <t>Cemeteries, Funeral Parlours and Crematoriums</t>
  </si>
  <si>
    <t>AC</t>
  </si>
  <si>
    <t>Halls</t>
  </si>
  <si>
    <t>AE</t>
  </si>
  <si>
    <t>AG</t>
  </si>
  <si>
    <t>Museums and Art Galleries</t>
  </si>
  <si>
    <t>CS</t>
  </si>
  <si>
    <t>CT</t>
  </si>
  <si>
    <t>Community Parks (including Nurseries)</t>
  </si>
  <si>
    <t>CX</t>
  </si>
  <si>
    <t>CY</t>
  </si>
  <si>
    <t>Recreational Facilities - Swimming Pools</t>
  </si>
  <si>
    <t>CZ</t>
  </si>
  <si>
    <t>DB</t>
  </si>
  <si>
    <t>Sports Grounds and Stadiums - Stadium</t>
  </si>
  <si>
    <t>BB</t>
  </si>
  <si>
    <t>AD</t>
  </si>
  <si>
    <t>Municipal Buildings</t>
  </si>
  <si>
    <t>BV</t>
  </si>
  <si>
    <t>Air Transport</t>
  </si>
  <si>
    <t>BL</t>
  </si>
  <si>
    <t>Legal Services</t>
  </si>
  <si>
    <t>FX005001006003</t>
  </si>
  <si>
    <t>BG</t>
  </si>
  <si>
    <t>Occupational Clinic</t>
  </si>
  <si>
    <t>BH</t>
  </si>
  <si>
    <t>BI</t>
  </si>
  <si>
    <t>BJ</t>
  </si>
  <si>
    <t>Training and Industrial Relations</t>
  </si>
  <si>
    <t>DS</t>
  </si>
  <si>
    <t>Revenue and Expenditure</t>
  </si>
  <si>
    <t>BQ</t>
  </si>
  <si>
    <t>DM</t>
  </si>
  <si>
    <t>Water Distribution - Rural Water</t>
  </si>
  <si>
    <t>DN</t>
  </si>
  <si>
    <t>Water Distribution - Urban Water</t>
  </si>
  <si>
    <t>AL</t>
  </si>
  <si>
    <t>Electricity Distribution</t>
  </si>
  <si>
    <t>AP</t>
  </si>
  <si>
    <t>Street Lighting</t>
  </si>
  <si>
    <t>AI</t>
  </si>
  <si>
    <t>AJ</t>
  </si>
  <si>
    <t>Administration</t>
  </si>
  <si>
    <t>AQ</t>
  </si>
  <si>
    <t>CN</t>
  </si>
  <si>
    <t>Roads - Urban Roads</t>
  </si>
  <si>
    <t>CE</t>
  </si>
  <si>
    <t>Project Management Unit - Administration</t>
  </si>
  <si>
    <t>CO</t>
  </si>
  <si>
    <t>Roads - Rural Roads</t>
  </si>
  <si>
    <t>DJ</t>
  </si>
  <si>
    <t>Storm Water Management</t>
  </si>
  <si>
    <t>FX003001002</t>
  </si>
  <si>
    <t>DU</t>
  </si>
  <si>
    <t>Coastal Protection</t>
  </si>
  <si>
    <t>DH</t>
  </si>
  <si>
    <t>Sewerage - Pumpstations</t>
  </si>
  <si>
    <t>DI</t>
  </si>
  <si>
    <t>Sewerage - Sewerage Network</t>
  </si>
  <si>
    <t>DK</t>
  </si>
  <si>
    <t>DO</t>
  </si>
  <si>
    <t>Water Distribution - Water Demand Management</t>
  </si>
  <si>
    <t>DQ</t>
  </si>
  <si>
    <t>DL</t>
  </si>
  <si>
    <t>OFFICE OF THE MUNICIPAL MANAGER</t>
  </si>
  <si>
    <t>AY</t>
  </si>
  <si>
    <t>Municipal Manager</t>
  </si>
  <si>
    <t>CM</t>
  </si>
  <si>
    <t>BO</t>
  </si>
  <si>
    <t>Risk Management</t>
  </si>
  <si>
    <t>Mayor and Council</t>
  </si>
  <si>
    <t>AS</t>
  </si>
  <si>
    <t>BM</t>
  </si>
  <si>
    <t>Marketing, Customer Relations, Publicity and Media Co-ordination</t>
  </si>
  <si>
    <t>TOTAL</t>
  </si>
  <si>
    <t>Libraries and Archives</t>
  </si>
  <si>
    <t>Electricity Planning</t>
  </si>
  <si>
    <t>Buildings Maintenance</t>
  </si>
  <si>
    <t>AB</t>
  </si>
  <si>
    <t>AN</t>
  </si>
  <si>
    <t>FX005001006001</t>
  </si>
  <si>
    <t>Human Resources</t>
  </si>
  <si>
    <t>Management Services</t>
  </si>
  <si>
    <t>FX007001001</t>
  </si>
  <si>
    <t>Housing</t>
  </si>
  <si>
    <t>BT</t>
  </si>
  <si>
    <t>FX008001001</t>
  </si>
  <si>
    <t>Governance Function</t>
  </si>
  <si>
    <t>BU</t>
  </si>
  <si>
    <t>BX</t>
  </si>
  <si>
    <t>Project Management Unit - Asset Management</t>
  </si>
  <si>
    <t>CF</t>
  </si>
  <si>
    <t>Project Management Unit - PMU</t>
  </si>
  <si>
    <t>CI</t>
  </si>
  <si>
    <t>Taxi Ranks</t>
  </si>
  <si>
    <t>CP</t>
  </si>
  <si>
    <t>FX015001001</t>
  </si>
  <si>
    <t>Public Toilets</t>
  </si>
  <si>
    <t>DF</t>
  </si>
  <si>
    <t>DP</t>
  </si>
  <si>
    <t>Financial Management Grant Interns</t>
  </si>
  <si>
    <t>DR</t>
  </si>
  <si>
    <t>Cultural Matters</t>
  </si>
  <si>
    <t>CV</t>
  </si>
  <si>
    <t>BY</t>
  </si>
  <si>
    <t>Recreational Facilities - Parks Administration</t>
  </si>
  <si>
    <t>COMPONENT 1 - MONTHLY PROJECTIONS OF REVENUE TO BE COLLECTED FOR EACH SOURCE</t>
  </si>
  <si>
    <t>Budget 2024/25</t>
  </si>
  <si>
    <t>Budget</t>
  </si>
  <si>
    <t>R'000</t>
  </si>
  <si>
    <t>Property Rates</t>
  </si>
  <si>
    <t>Rent of Facilities and Equipment</t>
  </si>
  <si>
    <t>Interest and Investments income</t>
  </si>
  <si>
    <t>Interest earned - Outstanding Debtors</t>
  </si>
  <si>
    <t>Fines</t>
  </si>
  <si>
    <t>Licenses and Permits</t>
  </si>
  <si>
    <t>Income For Agency Services</t>
  </si>
  <si>
    <t>Grants and Subsidies Operating</t>
  </si>
  <si>
    <t>Other Revenue</t>
  </si>
  <si>
    <t>Grants and Subsidies Capital</t>
  </si>
  <si>
    <t>Gain on disposal of PPE</t>
  </si>
  <si>
    <t>BALANCED TO THE CASH REVENUE BUDGET</t>
  </si>
  <si>
    <t>COMPONENT 2 - REVISED MONTHLY PROJECTIONS OF EXPENDITURE (OPERATING AND CAPITAL) AND REVENUE FOR EACH VOTE</t>
  </si>
  <si>
    <t>BUDGET 2023/24</t>
  </si>
  <si>
    <t>BUDGET 2024/25</t>
  </si>
  <si>
    <t>Projected</t>
  </si>
  <si>
    <t>Opex</t>
  </si>
  <si>
    <t>Capex</t>
  </si>
  <si>
    <t>Rev</t>
  </si>
  <si>
    <t>DEPUTY MUNICIPAL MANAGER - CITY DEVELOPMENT</t>
  </si>
  <si>
    <t xml:space="preserve">FX005001010 </t>
  </si>
  <si>
    <t>BN</t>
  </si>
  <si>
    <t>Property Services</t>
  </si>
  <si>
    <t xml:space="preserve">FX005001014 </t>
  </si>
  <si>
    <t>BR</t>
  </si>
  <si>
    <t>Valuation Service</t>
  </si>
  <si>
    <t xml:space="preserve">FX009001004 </t>
  </si>
  <si>
    <t>BW</t>
  </si>
  <si>
    <t>Licensing and Regulation</t>
  </si>
  <si>
    <t xml:space="preserve">FX009002006 </t>
  </si>
  <si>
    <t>Tourism</t>
  </si>
  <si>
    <t xml:space="preserve">FX010001002 </t>
  </si>
  <si>
    <t>BZ</t>
  </si>
  <si>
    <t>Corporate Wide Strategic Planning (IDPs  LEDs)</t>
  </si>
  <si>
    <t>FX010001004</t>
  </si>
  <si>
    <t>CA</t>
  </si>
  <si>
    <t>Development Facilitation</t>
  </si>
  <si>
    <t>FX010001006</t>
  </si>
  <si>
    <t>Town Planning, Building Regulations and Enforcement, and City Engineer</t>
  </si>
  <si>
    <t>FX012001003001</t>
  </si>
  <si>
    <t>DX</t>
  </si>
  <si>
    <t>Public Transport Facilities and Operations Coordination ( Road Transport)</t>
  </si>
  <si>
    <t>DEPUTY MUNICIPAL MANAGER - COMMUNITY SERVICES</t>
  </si>
  <si>
    <t>Community Services, Health and Public Safety</t>
  </si>
  <si>
    <t xml:space="preserve">FX001002008 </t>
  </si>
  <si>
    <t>FX006001001</t>
  </si>
  <si>
    <t>DY</t>
  </si>
  <si>
    <t>Public Health and Emergency Services (Environmental Protection)</t>
  </si>
  <si>
    <t xml:space="preserve">FX012001005 </t>
  </si>
  <si>
    <t xml:space="preserve">FX014001003 </t>
  </si>
  <si>
    <t xml:space="preserve">FX014001004 </t>
  </si>
  <si>
    <t>Street Cleansing</t>
  </si>
  <si>
    <t>Protection services</t>
  </si>
  <si>
    <t>FX011001006</t>
  </si>
  <si>
    <t>CU</t>
  </si>
  <si>
    <t>Public Safety Licensing and Control of Animals</t>
  </si>
  <si>
    <t xml:space="preserve">FX012002001 </t>
  </si>
  <si>
    <t>Recreation and Environmental services</t>
  </si>
  <si>
    <t xml:space="preserve">FX001001003 </t>
  </si>
  <si>
    <t xml:space="preserve">FX001001005002 </t>
  </si>
  <si>
    <t xml:space="preserve">FX001001006001 </t>
  </si>
  <si>
    <t xml:space="preserve">FX001001006002 </t>
  </si>
  <si>
    <t>AF</t>
  </si>
  <si>
    <t>Cyber Cadets</t>
  </si>
  <si>
    <t xml:space="preserve">FX001001008 </t>
  </si>
  <si>
    <t xml:space="preserve">FX001002007 </t>
  </si>
  <si>
    <t xml:space="preserve">FX013001001 </t>
  </si>
  <si>
    <t xml:space="preserve">Beaches and Jetties </t>
  </si>
  <si>
    <t xml:space="preserve">FX013001002 </t>
  </si>
  <si>
    <t xml:space="preserve">FX013002003001 </t>
  </si>
  <si>
    <t>CW</t>
  </si>
  <si>
    <t>Recreational Facilities - Caravan Park</t>
  </si>
  <si>
    <t xml:space="preserve">FX013002003002 </t>
  </si>
  <si>
    <t xml:space="preserve">FX013002003003 </t>
  </si>
  <si>
    <t xml:space="preserve">FX013002004001 </t>
  </si>
  <si>
    <t>Sport Development and Sportfields</t>
  </si>
  <si>
    <t xml:space="preserve">FX013002004002 </t>
  </si>
  <si>
    <t>DEPUTY MUNICIPAL MANAGER - CORPORATE SERVICES</t>
  </si>
  <si>
    <t xml:space="preserve">FX001001005003 </t>
  </si>
  <si>
    <t xml:space="preserve">FX004001001001 </t>
  </si>
  <si>
    <t xml:space="preserve">FX005001001 </t>
  </si>
  <si>
    <t>Administrative and Corporate Support</t>
  </si>
  <si>
    <t xml:space="preserve">FX009001002 </t>
  </si>
  <si>
    <t xml:space="preserve">FX005001008 </t>
  </si>
  <si>
    <t xml:space="preserve">FX005001007 </t>
  </si>
  <si>
    <t xml:space="preserve">FX005001006002 </t>
  </si>
  <si>
    <t xml:space="preserve">FX005001006004 </t>
  </si>
  <si>
    <t>DEPUTY MUNICIPAL MANAGER - FINANCIAL SERVICES</t>
  </si>
  <si>
    <t xml:space="preserve">FX005001004001 </t>
  </si>
  <si>
    <t xml:space="preserve">FX005001004002 </t>
  </si>
  <si>
    <t>FX005001004003</t>
  </si>
  <si>
    <t>DT</t>
  </si>
  <si>
    <t>Finance</t>
  </si>
  <si>
    <t xml:space="preserve">FX005001013 </t>
  </si>
  <si>
    <t xml:space="preserve">Supply Chain Management </t>
  </si>
  <si>
    <t xml:space="preserve">FX005002001 </t>
  </si>
  <si>
    <t>BS</t>
  </si>
  <si>
    <t>Asset Management</t>
  </si>
  <si>
    <t>DEPUTY MUNICIPAL MANAGER - ENERGY SOURCES SERVICES</t>
  </si>
  <si>
    <t>Electrical Supply Service</t>
  </si>
  <si>
    <t xml:space="preserve">FX002001001001 </t>
  </si>
  <si>
    <t>Marketing and Customer relations</t>
  </si>
  <si>
    <t xml:space="preserve">FX002001001002 </t>
  </si>
  <si>
    <t xml:space="preserve">FX002001001004 </t>
  </si>
  <si>
    <t xml:space="preserve">FX002001001005 </t>
  </si>
  <si>
    <t xml:space="preserve">FX002001002001 </t>
  </si>
  <si>
    <t xml:space="preserve">FX002001002002 </t>
  </si>
  <si>
    <t>Process Control Systems</t>
  </si>
  <si>
    <t xml:space="preserve">FX005001005 </t>
  </si>
  <si>
    <t>DEPUTY MUNICIPAL MANAGER - INFRASTRUCTURE SERVICES</t>
  </si>
  <si>
    <t xml:space="preserve">FX001001005001 </t>
  </si>
  <si>
    <t xml:space="preserve">FX010001007001 </t>
  </si>
  <si>
    <t xml:space="preserve">FX010001007002 </t>
  </si>
  <si>
    <t xml:space="preserve">FX010001007003 </t>
  </si>
  <si>
    <t>CG</t>
  </si>
  <si>
    <t>Project Management Unit - Expanded Public Works Programme</t>
  </si>
  <si>
    <t xml:space="preserve">FX010001007005 </t>
  </si>
  <si>
    <t xml:space="preserve">FX012001004001 </t>
  </si>
  <si>
    <t>Roads - Railway Sidings</t>
  </si>
  <si>
    <t xml:space="preserve">FX012001004002 </t>
  </si>
  <si>
    <t xml:space="preserve">FX012001004003 </t>
  </si>
  <si>
    <t xml:space="preserve">FX015001003 </t>
  </si>
  <si>
    <t xml:space="preserve">FX015001002001 </t>
  </si>
  <si>
    <t>DG</t>
  </si>
  <si>
    <t>Sewerage - Industrial Effluent Pipeline</t>
  </si>
  <si>
    <t xml:space="preserve">FX015001002002 </t>
  </si>
  <si>
    <t xml:space="preserve">FX015001002003 </t>
  </si>
  <si>
    <t xml:space="preserve">FX015001004 </t>
  </si>
  <si>
    <t>Treatment</t>
  </si>
  <si>
    <t xml:space="preserve">FX016001001003 </t>
  </si>
  <si>
    <t>Water Treatment - Scientific Services</t>
  </si>
  <si>
    <t xml:space="preserve">FX016001002001 </t>
  </si>
  <si>
    <t xml:space="preserve">FX016001002002 </t>
  </si>
  <si>
    <t xml:space="preserve">FX016001002003 </t>
  </si>
  <si>
    <t xml:space="preserve">FX016001002004 </t>
  </si>
  <si>
    <t>Water Treatment - Clarified Water</t>
  </si>
  <si>
    <t xml:space="preserve">FX016001002005 </t>
  </si>
  <si>
    <t>Water Treatment - Purification works</t>
  </si>
  <si>
    <t xml:space="preserve">FX004001002001 </t>
  </si>
  <si>
    <t>AU</t>
  </si>
  <si>
    <t>DMM - Corporate Services</t>
  </si>
  <si>
    <t xml:space="preserve">FX004001002002 </t>
  </si>
  <si>
    <t>AV</t>
  </si>
  <si>
    <t>DMM - ITS</t>
  </si>
  <si>
    <t xml:space="preserve">FX004001002003 </t>
  </si>
  <si>
    <t>AW</t>
  </si>
  <si>
    <t>DMM - City Development</t>
  </si>
  <si>
    <t xml:space="preserve">FX004001002004 </t>
  </si>
  <si>
    <t>AX</t>
  </si>
  <si>
    <t>DMM - Community Services</t>
  </si>
  <si>
    <t xml:space="preserve">FX004001002005 </t>
  </si>
  <si>
    <t xml:space="preserve">FX004001002007 </t>
  </si>
  <si>
    <t>BA</t>
  </si>
  <si>
    <t>Performance Management</t>
  </si>
  <si>
    <t xml:space="preserve">FX004001002008 </t>
  </si>
  <si>
    <t>BC</t>
  </si>
  <si>
    <t>DMM - Chief Operations Officer</t>
  </si>
  <si>
    <t>DV</t>
  </si>
  <si>
    <t>DW</t>
  </si>
  <si>
    <t xml:space="preserve">FX005001009 </t>
  </si>
  <si>
    <t xml:space="preserve">FX005001011 </t>
  </si>
  <si>
    <t xml:space="preserve">FX010001001 </t>
  </si>
  <si>
    <t>Billboards</t>
  </si>
  <si>
    <t>No</t>
  </si>
  <si>
    <t xml:space="preserve"> </t>
  </si>
  <si>
    <t>Budget 2025/26</t>
  </si>
  <si>
    <t>BUDGET 2025/26</t>
  </si>
  <si>
    <t>BUDGET 2026/27</t>
  </si>
  <si>
    <t>BUDGET 2027/28</t>
  </si>
  <si>
    <t>Civil Engineering Services</t>
  </si>
  <si>
    <t>Engineering Services</t>
  </si>
  <si>
    <t>Infrastructure and Facilities Management</t>
  </si>
  <si>
    <t>Infrastructure Support Services</t>
  </si>
  <si>
    <t>Function (FX)</t>
  </si>
  <si>
    <t xml:space="preserve">Function </t>
  </si>
  <si>
    <t>Description</t>
  </si>
  <si>
    <t>FX004001002009</t>
  </si>
  <si>
    <t>FX004001002010</t>
  </si>
  <si>
    <t>Mayoral Support Services</t>
  </si>
  <si>
    <t xml:space="preserve">Research, Knowledge Management and Innovation </t>
  </si>
  <si>
    <t>Community Services, Health and Public Safety Total</t>
  </si>
  <si>
    <t>Protection services Total</t>
  </si>
  <si>
    <t>DEPUTY MUNICIPAL MANAGER - COMMUNITY SERVICES Total</t>
  </si>
  <si>
    <t>Administration Total</t>
  </si>
  <si>
    <t>Legal Services Total</t>
  </si>
  <si>
    <t>Information Technology Total</t>
  </si>
  <si>
    <t>Human Resources Total</t>
  </si>
  <si>
    <t>DEPUTY MUNICIPAL MANAGER - CORPORATE SERVICES Total</t>
  </si>
  <si>
    <t>DEPUTY MUNICIPAL MANAGER - FINANCIAL SERVICES Total</t>
  </si>
  <si>
    <t>DEPUTY MUNICIPAL MANAGER - ENERGY SOURCES SERVICES Total</t>
  </si>
  <si>
    <t>Civil Engineering Services Total</t>
  </si>
  <si>
    <t>Engineering Services Total</t>
  </si>
  <si>
    <t>Infrastructure and Facilities Management Total</t>
  </si>
  <si>
    <t>Infrastructure Support Services Total</t>
  </si>
  <si>
    <t>DEPUTY MUNICIPAL MANAGER - INFRASTRUCTURE SERVICES Total</t>
  </si>
  <si>
    <t>OFFICE OF THE MUNICIPAL MANAGER Total</t>
  </si>
  <si>
    <t>DEPUTY MUNICIPAL MANAGER - CITY DEVELOPMENT Total</t>
  </si>
  <si>
    <t>Name of Councillor</t>
  </si>
  <si>
    <t>ADDRESS</t>
  </si>
  <si>
    <t>CELL PHONE</t>
  </si>
  <si>
    <t>E-MAIL ADDRESS</t>
  </si>
  <si>
    <t>ID NUMBER</t>
  </si>
  <si>
    <t>Employee number</t>
  </si>
  <si>
    <t>Erf no.</t>
  </si>
  <si>
    <t>Account Type</t>
  </si>
  <si>
    <t>Account no.</t>
  </si>
  <si>
    <t>31-60 Days</t>
  </si>
  <si>
    <t>61-90 Days</t>
  </si>
  <si>
    <t>91-120 Days</t>
  </si>
  <si>
    <t>120 Days Plus</t>
  </si>
  <si>
    <t>Total</t>
  </si>
  <si>
    <t>Arrangement</t>
  </si>
  <si>
    <t>Credit Control Action</t>
  </si>
  <si>
    <t>BIYELA WS</t>
  </si>
  <si>
    <t>00C1217</t>
  </si>
  <si>
    <t>BLOSE NN</t>
  </si>
  <si>
    <t>00C1218</t>
  </si>
  <si>
    <t>BOTHA CM (Christo)</t>
  </si>
  <si>
    <t>6 Fish Eagle, Golf Estate</t>
  </si>
  <si>
    <t>0828395816</t>
  </si>
  <si>
    <t>00C1161A</t>
  </si>
  <si>
    <t>ZULU SH</t>
  </si>
  <si>
    <t>3687/0, KHOZA TRIBAL</t>
  </si>
  <si>
    <t xml:space="preserve"> 073 656 7216</t>
  </si>
  <si>
    <t>ZuluSH@umhlathuze.gov.za</t>
  </si>
  <si>
    <t>Water Rural</t>
  </si>
  <si>
    <t>ZIBANI T</t>
  </si>
  <si>
    <t>2606/0, MKWANAZI NORTH</t>
  </si>
  <si>
    <t>083 711 8907</t>
  </si>
  <si>
    <t>ZibaniT@umhlathuze.gov.za</t>
  </si>
  <si>
    <t>ZWANE IN</t>
  </si>
  <si>
    <t xml:space="preserve"> 4486/0, KHOZA TRIBAL</t>
  </si>
  <si>
    <t>073 641 7652</t>
  </si>
  <si>
    <t>ZwaneIN@umhlathuze.gov.za</t>
  </si>
  <si>
    <t>Debt. no</t>
  </si>
  <si>
    <t>Initials</t>
  </si>
  <si>
    <t>Surname</t>
  </si>
  <si>
    <t>ID</t>
  </si>
  <si>
    <t xml:space="preserve">    31-60 Days</t>
  </si>
  <si>
    <t xml:space="preserve">   61-90 Days</t>
  </si>
  <si>
    <t xml:space="preserve">   91-120 Days</t>
  </si>
  <si>
    <t>Acc Type</t>
  </si>
  <si>
    <t xml:space="preserve">Other </t>
  </si>
  <si>
    <t>NT</t>
  </si>
  <si>
    <t>NGWANE</t>
  </si>
  <si>
    <t>STAFF ACCOUNTS - WITH POSTAL ADDRESSES</t>
  </si>
  <si>
    <t>YES</t>
  </si>
  <si>
    <t>WATER RURAL</t>
  </si>
  <si>
    <t>SALARY DEDUCTION R1000</t>
  </si>
  <si>
    <t>TEMBE</t>
  </si>
  <si>
    <t>RATES &amp; SERVICES</t>
  </si>
  <si>
    <t>ARRANGEMENT</t>
  </si>
  <si>
    <t>SS</t>
  </si>
  <si>
    <t>MTHIYANE</t>
  </si>
  <si>
    <t>SALARY DEDUCTION FOR R500</t>
  </si>
  <si>
    <t>WM</t>
  </si>
  <si>
    <t>MDAMBA</t>
  </si>
  <si>
    <t>SALARY DEDUCTION R270</t>
  </si>
  <si>
    <t>SIBIYA</t>
  </si>
  <si>
    <t>E</t>
  </si>
  <si>
    <t>MSWELI</t>
  </si>
  <si>
    <t>TM&amp;NG</t>
  </si>
  <si>
    <t>NYOKA</t>
  </si>
  <si>
    <t>NB</t>
  </si>
  <si>
    <t>SN</t>
  </si>
  <si>
    <t>MSIMANG</t>
  </si>
  <si>
    <t>MTHETHWA</t>
  </si>
  <si>
    <t>NP</t>
  </si>
  <si>
    <t>MSS&amp;XF</t>
  </si>
  <si>
    <t>XULU</t>
  </si>
  <si>
    <t>X</t>
  </si>
  <si>
    <t>Actual</t>
  </si>
  <si>
    <t>Service Charges - Electricity Revenue</t>
  </si>
  <si>
    <t>Service Charges - Water Revenue</t>
  </si>
  <si>
    <t>Service Charges - Waste Water Management</t>
  </si>
  <si>
    <t>Service Charges - Waste Management</t>
  </si>
  <si>
    <t>Projected Adjusted Budget</t>
  </si>
  <si>
    <t>Projected Adopted Budget</t>
  </si>
  <si>
    <t>Annexure 2</t>
  </si>
  <si>
    <t>Interpretation of results</t>
  </si>
  <si>
    <r>
      <t xml:space="preserve">N </t>
    </r>
    <r>
      <rPr>
        <b/>
        <sz val="9.5"/>
        <color rgb="FFFFFFFF"/>
        <rFont val="Arial"/>
        <family val="2"/>
      </rPr>
      <t xml:space="preserve">A T I O N A L </t>
    </r>
    <r>
      <rPr>
        <b/>
        <sz val="11.5"/>
        <color rgb="FFFFFFFF"/>
        <rFont val="Arial"/>
        <family val="2"/>
      </rPr>
      <t xml:space="preserve">T </t>
    </r>
    <r>
      <rPr>
        <b/>
        <sz val="9.5"/>
        <color rgb="FFFFFFFF"/>
        <rFont val="Arial"/>
        <family val="2"/>
      </rPr>
      <t xml:space="preserve">R E A S U R Y </t>
    </r>
  </si>
  <si>
    <t xml:space="preserve">MFMA Circular No 71 </t>
  </si>
  <si>
    <t xml:space="preserve">Municipal Finance Management Act No. 56 of 2003 </t>
  </si>
  <si>
    <t xml:space="preserve">Template for Calculation of Uniform Financial Ratios and Norms </t>
  </si>
  <si>
    <t>RATIO</t>
  </si>
  <si>
    <t>FORMULA</t>
  </si>
  <si>
    <t>DATA SOURCE</t>
  </si>
  <si>
    <t>NORM/RANGE</t>
  </si>
  <si>
    <t>INPUT DESCRIPTION</t>
  </si>
  <si>
    <t>DATA INPUTS                                    AND RESULTS</t>
  </si>
  <si>
    <t>INTERPRETATION</t>
  </si>
  <si>
    <t>MUNICIPAL COMMENTS (#)</t>
  </si>
  <si>
    <t>" R 000 "</t>
  </si>
  <si>
    <t>1. FINANCIAL POSITION</t>
  </si>
  <si>
    <t>A. Asset Management/Utilisation</t>
  </si>
  <si>
    <t xml:space="preserve">Capital Expenditure to Total Expenditure </t>
  </si>
  <si>
    <t>Total Capital Expenditure / Total Expenditure (Total Operating expenditure + Capital expenditure) × 100</t>
  </si>
  <si>
    <t>Statement of Financial Position, Statement of Financial Performance, Notes to the AFS, Budget, In-Year reports, IDP and AR</t>
  </si>
  <si>
    <t>10% - 20%</t>
  </si>
  <si>
    <t>Please refer to page 2 of MFMA Circular No.71</t>
  </si>
  <si>
    <t>Total Operating Expenditure</t>
  </si>
  <si>
    <t>Taxation Expense</t>
  </si>
  <si>
    <t>Total Capital Expenditure</t>
  </si>
  <si>
    <t>Impairment of Property, Plant and Equipment, Investment Property and Intangible assets (Carrying Value)</t>
  </si>
  <si>
    <t>Property, Plant and Equipment + Investment Property + Intangible Assets Impairment/(Total Property, Plant and Equipment + Investment Property + Intangible Assets) × 100</t>
  </si>
  <si>
    <t>Statement of Financial Position, Notes to the AFS and AR</t>
  </si>
  <si>
    <t>Please refer to page 3 of MFMA Circular No. 71</t>
  </si>
  <si>
    <t>PPE, Investment Property and Intangible Impairment</t>
  </si>
  <si>
    <t>PPE at carrying value</t>
  </si>
  <si>
    <t>Investment at carrying value</t>
  </si>
  <si>
    <t>Intangible Assets at carrying value</t>
  </si>
  <si>
    <t>Repairs and Maintenance as a % of Property, Plant and Equipment and Investment Property (Carrying Value)</t>
  </si>
  <si>
    <t>Total Repairs and Maintenance Expenditure/ Property, Plant and Equipment and Investment Property (Carrying value) x 100</t>
  </si>
  <si>
    <t>Statement of Financial Position, Statement of Financial Performance, IDP, Budgets and In-Year Reports</t>
  </si>
  <si>
    <t>Please refer to page 4 of MFMA Circular No. 71</t>
  </si>
  <si>
    <t>Total Repairs and Maintenance Expenditure</t>
  </si>
  <si>
    <t>Investment Property at Carrying value</t>
  </si>
  <si>
    <t xml:space="preserve">B. Debtors Management </t>
  </si>
  <si>
    <t xml:space="preserve">Collection Rate </t>
  </si>
  <si>
    <t>(Gross Debtors Opening Balance + Billed Revenue - Gross Debtors Closing Balance - Bad Debts Written Off)/Billed Revenue x 100</t>
  </si>
  <si>
    <t>Statement of Financial Position, Statement of Financial Performance,  Notes to the AFS, Budget , In-Year Reports, IDP and AR</t>
  </si>
  <si>
    <t>Please refer to page 5 of MFMA Circular No. 71</t>
  </si>
  <si>
    <t>Gross Debtors closing balance</t>
  </si>
  <si>
    <t>Gross Debtors opeining balance</t>
  </si>
  <si>
    <t>Bad debts written Off</t>
  </si>
  <si>
    <t>Billed Revenue</t>
  </si>
  <si>
    <t xml:space="preserve">Bad Debts Written-off as % of  Provision for Bad Debt </t>
  </si>
  <si>
    <t>Bad Debts Written-off/Provision for Bad debts x 100</t>
  </si>
  <si>
    <t>Statement of Financial Position, Statement of Financial Performance, Notes to the AFS, Budget and AR</t>
  </si>
  <si>
    <t xml:space="preserve">Consumer Debtors Bad debts written off </t>
  </si>
  <si>
    <t>Consumer Debtors Current bad debt Provision</t>
  </si>
  <si>
    <t xml:space="preserve">Net Debtors Days </t>
  </si>
  <si>
    <t>((Gross Debtors - Bad debt Provision)/ Actual Billed Revenue)) × 365</t>
  </si>
  <si>
    <t xml:space="preserve">Statement of Financial Position, Statement of Financial Performance,  Notes to the AFS, Budget and AR
</t>
  </si>
  <si>
    <t>30 days</t>
  </si>
  <si>
    <t>Please refer to page 6 of MFMA Circular No. 71</t>
  </si>
  <si>
    <t>Gross debtors</t>
  </si>
  <si>
    <t>Bad debts Provision</t>
  </si>
  <si>
    <t>C. Liquidity Management</t>
  </si>
  <si>
    <t>Cash / Cost Coverage Ratio (Excl. Unspent Conditional Grants)</t>
  </si>
  <si>
    <t xml:space="preserve">((Cash and Cash Equivalents  - Unspent Conditional Grants  - Overdraft) + Short Term Investment) / Monthly Fixed Operational Expenditure  excluding (Depreciation, Amortisation, Provision for Bad Debts, Impairment and Loss on Disposal of Assets)                                                                                                               </t>
  </si>
  <si>
    <t>Statement of Financial Position, Statement of Financial Performance,  Notes to the AFS, Budget, In year Reports and AR</t>
  </si>
  <si>
    <t>1 - 3 Months</t>
  </si>
  <si>
    <t>Please refer to page 7 of MFMA Circular No. 71</t>
  </si>
  <si>
    <t>Cash and cash equivalents</t>
  </si>
  <si>
    <t>Unspent Conditional Grants</t>
  </si>
  <si>
    <t>Overdraft</t>
  </si>
  <si>
    <t>Short Term Investments</t>
  </si>
  <si>
    <t>Total Annual Operational Expenditure</t>
  </si>
  <si>
    <t xml:space="preserve">Current Ratio </t>
  </si>
  <si>
    <t>Current Assets /  Current Liabilities</t>
  </si>
  <si>
    <t xml:space="preserve">Statement of Financial Position, Budget, IDP and AR
</t>
  </si>
  <si>
    <t>1.5 - 2:1</t>
  </si>
  <si>
    <t>Current Assets</t>
  </si>
  <si>
    <t>Current Liabilities</t>
  </si>
  <si>
    <t>D. Liability Management</t>
  </si>
  <si>
    <t xml:space="preserve">Capital Cost(Interest Paid and Redemption) as a % of Total Operating Expenditure </t>
  </si>
  <si>
    <t>Capital Cost(Interest Paid and Redemption) / Total Operating Expenditure x 00</t>
  </si>
  <si>
    <t>Statement of Financial Position, Statement of Cash Flows, Statement of Financial Performance, Budget, IDP, In-Year Reports and AR</t>
  </si>
  <si>
    <t>6% - 8%</t>
  </si>
  <si>
    <t>Please refer to page 8 of MFMA Circular No. 71</t>
  </si>
  <si>
    <t>Interest Paid</t>
  </si>
  <si>
    <t>Redemption</t>
  </si>
  <si>
    <t>Debt (Total Borrowings) / Revenue</t>
  </si>
  <si>
    <t>(Overdraft + Current Finance Lease Obligation + Non current Finance Lease Obligation + Short Term Borrowings + Long term borrowing) / (Total Operating Revenue - Operational Conditional Grants) x 100</t>
  </si>
  <si>
    <t xml:space="preserve">Statement of Financial Position, Statement of Financial Performance, Budget, IDP and AR
</t>
  </si>
  <si>
    <t>Please refer to page 9 of MFMA Circular No. 71</t>
  </si>
  <si>
    <t>Total Debt</t>
  </si>
  <si>
    <t>Total Operating Revenue</t>
  </si>
  <si>
    <t>Operational Conditional Grants</t>
  </si>
  <si>
    <t>E. Sustainability</t>
  </si>
  <si>
    <t>Level of Cash Backed Reserves (Net Assets - Accumulated Surplus)</t>
  </si>
  <si>
    <t>(Cash and Cash Equivalents - Bank overdraft + Short Term Investment + Long Term Investment - Unspent grants) / (Net Assets - Accumulated Surplus - Non Controlling Interest Share Premium - Share Capital - Fair Value Adjustment - Revaluation Reserve) x 100</t>
  </si>
  <si>
    <t xml:space="preserve">Statement Financial Position, Budget and AR
</t>
  </si>
  <si>
    <t>Cash and cash Equivalents</t>
  </si>
  <si>
    <t>Bank Overdraft</t>
  </si>
  <si>
    <t>Short Term Investment</t>
  </si>
  <si>
    <t>Long Term Investment</t>
  </si>
  <si>
    <t>Unspent Grants</t>
  </si>
  <si>
    <t>Net Assets</t>
  </si>
  <si>
    <t>Share Premium</t>
  </si>
  <si>
    <t>Share Capital</t>
  </si>
  <si>
    <t>Revaluation Reserve</t>
  </si>
  <si>
    <t>Fair Value Adjustment Reserve</t>
  </si>
  <si>
    <t>Accumulated Surplus</t>
  </si>
  <si>
    <t>2. FINANCIAL PERFORMANCE</t>
  </si>
  <si>
    <t>A. Efficiency</t>
  </si>
  <si>
    <t xml:space="preserve">Net Operating Surplus Margin </t>
  </si>
  <si>
    <t>(Total Operating Revenue -  Total Operating Expenditure)/Total Operating Revenue</t>
  </si>
  <si>
    <t xml:space="preserve">Statement of Financial Performance, Budget, In-Year reports, AR, Statement of Comparison of Budget and Actual Amounts and Statement of Changes in Net Asset
</t>
  </si>
  <si>
    <t>= or &gt; 0%</t>
  </si>
  <si>
    <t>Please refer to page 10 of MFMA Circular No. 71</t>
  </si>
  <si>
    <r>
      <t xml:space="preserve">Depreciation - Revalued Portion </t>
    </r>
    <r>
      <rPr>
        <i/>
        <sz val="9"/>
        <color theme="1"/>
        <rFont val="Arial"/>
        <family val="2"/>
      </rPr>
      <t>(Only populate if depreciation line item in the Statement of Financial Performance is based on the revalued asset value)</t>
    </r>
  </si>
  <si>
    <t xml:space="preserve">Net Surplus /Deficit Electricity </t>
  </si>
  <si>
    <t>Total Electricity Revenue less Total Electricity Expenditure/Total Electricity Revenue × 100</t>
  </si>
  <si>
    <t>Statement of Financial Performance, Notes to AFS, Budget, IDP, In-Year reports and AR</t>
  </si>
  <si>
    <t>0% - 15%</t>
  </si>
  <si>
    <t>Total Electricity Revenue</t>
  </si>
  <si>
    <t>Total Electricity Expenditure</t>
  </si>
  <si>
    <t xml:space="preserve">Net Surplus /Deficit Water </t>
  </si>
  <si>
    <t>Total Water Revenue less Total Water Expenditure/Total Water Revenue  × 100</t>
  </si>
  <si>
    <t>Statement of Financial Performance, Budget, IDP, In-Year reports and AR</t>
  </si>
  <si>
    <t>Please refer to page 11 of MFMA Circular No. 71</t>
  </si>
  <si>
    <t>Total Water Revenue</t>
  </si>
  <si>
    <t>Total Water Expenditure</t>
  </si>
  <si>
    <t xml:space="preserve">Net Surplus /Deficit Refuse </t>
  </si>
  <si>
    <t>Total Refuse Revenue less Total Refuse Expenditure/Total Refuse Revenue  × 100</t>
  </si>
  <si>
    <t xml:space="preserve">Statement of Financial Performance, Budget, IDP, In-Year reports and AR
</t>
  </si>
  <si>
    <t>Please refer to page 12 of MFMA Circular No. 71</t>
  </si>
  <si>
    <t>Total Refuse Revenue</t>
  </si>
  <si>
    <t>Total Refuse Expenditure</t>
  </si>
  <si>
    <t xml:space="preserve">Net Surplus /Deficit Sanitation and Waste Water </t>
  </si>
  <si>
    <t>Total Sanitation and Waste Water Revenue less Total Sanitation and Waste Water Expenditure/Total Sanitation and Waste Water Revenue × 100</t>
  </si>
  <si>
    <t xml:space="preserve">Statement of Financial Performance, Notes to AFS, Budget, IDP, In-Year reports and AR
</t>
  </si>
  <si>
    <t xml:space="preserve">Total Sanitation and Water Waste Revenue </t>
  </si>
  <si>
    <t>Total Sanitation and Water Waste Expenditure</t>
  </si>
  <si>
    <t>B. Distribution Losses</t>
  </si>
  <si>
    <t xml:space="preserve">Electricity Distribution Losses (Percentage) </t>
  </si>
  <si>
    <t>(Number of Electricity Units Purchased and/or Generated - Number of units sold) / Number of Electricity Units Purchased and/or generated) × 100</t>
  </si>
  <si>
    <t>Annual Report, Audit Report and Notes to Annual Financial Statements</t>
  </si>
  <si>
    <t>7% - 10%</t>
  </si>
  <si>
    <t>Please refer to page 13 of MFMA Circular No. 71</t>
  </si>
  <si>
    <t>Number of units purchased and/or generated</t>
  </si>
  <si>
    <t>Number of units sold</t>
  </si>
  <si>
    <t xml:space="preserve">Water Distribution Losses (Percentage) </t>
  </si>
  <si>
    <t>(Number of Kilolitres Water Purchased or Purified - Number of Kilolitres Water Sold) / Number of Kilolitres Water Purchased or Purified × 100</t>
  </si>
  <si>
    <t>Annual Report, Audit Report  and Notes to Annual Financial Statements</t>
  </si>
  <si>
    <t>15% - 30%</t>
  </si>
  <si>
    <t>Number of kilolitres purchased and/or purified</t>
  </si>
  <si>
    <t>Number of kilolitres sold</t>
  </si>
  <si>
    <t>C. Revenue Management</t>
  </si>
  <si>
    <t>Growth in Number of Active Consumer Accounts</t>
  </si>
  <si>
    <t>(Period under review's number of Active Debtor Accounts - previous period's number of Active Debtor Accounts)/ previous number of Active Debtor Accounts x 100</t>
  </si>
  <si>
    <t>Debtors System</t>
  </si>
  <si>
    <t>None</t>
  </si>
  <si>
    <t>Please refer to page 14 of MFMA Circular No. 71</t>
  </si>
  <si>
    <t>Number of Active Debtors Accounts (Previous)</t>
  </si>
  <si>
    <t>Number of Active Debtors Accounts (Current)</t>
  </si>
  <si>
    <t>Revenue Growth (%)</t>
  </si>
  <si>
    <t>(Period under review's Total Revenue - previous period's Total Revenue)/ previous period's Total Revenue ) x 100</t>
  </si>
  <si>
    <t>Statement of Financial Performance,  Budget, IDP, In-Year reports and AR</t>
  </si>
  <si>
    <t>= CPI</t>
  </si>
  <si>
    <t>Please refer to page 15 of MFMA Circular No. 71</t>
  </si>
  <si>
    <t>CPI</t>
  </si>
  <si>
    <t>Total Revenue (Previous)</t>
  </si>
  <si>
    <t>Total Revenue (Current)</t>
  </si>
  <si>
    <t>Revenue Growth (%) - Excluding capital grants</t>
  </si>
  <si>
    <t>(Period under review's Total Revenue Excluding capital grants- previous period's Total Revenue excluding capital grants)/ previous period's Total Revenue excluding capital grants ) x 100</t>
  </si>
  <si>
    <t>Statement of Financial Performance, Notes to  AFS , Budget, IDP, In-Year reports and AR</t>
  </si>
  <si>
    <t>Total Revenue Exl.Capital (Previous)</t>
  </si>
  <si>
    <t>Total Revenue Exl.Capital (Current)</t>
  </si>
  <si>
    <t>D. Expenditure Management</t>
  </si>
  <si>
    <t>Creditors Payment Period (Trade Creditors)</t>
  </si>
  <si>
    <t>Trade Creditors Outstanding / Credit Purchases (Operating and Capital) × 365</t>
  </si>
  <si>
    <t xml:space="preserve">Statement of Financial Performance, Notes to  AFS, Budget, In-Year reports and AR
</t>
  </si>
  <si>
    <t>Please refer to page 16 of MFMA Circular No.71</t>
  </si>
  <si>
    <t>Trade Creditors</t>
  </si>
  <si>
    <t>Contracted Services</t>
  </si>
  <si>
    <t>Repairs and Maintenance</t>
  </si>
  <si>
    <t>General expenses</t>
  </si>
  <si>
    <t>Bulk Purchases</t>
  </si>
  <si>
    <t xml:space="preserve">Irregular, Fruitless and Wasteful and Unauthorised Expenditure / Total Operating Expenditure </t>
  </si>
  <si>
    <t>(Irregular, Fruitless and Wasteful and Unauthorised Expenditure) / Total Operating Expenditure x100</t>
  </si>
  <si>
    <t>Statement Financial Performance, Notes to Annual Financial Statements and AR</t>
  </si>
  <si>
    <t>Please refer to page 16 of MFMA Circular No. 71</t>
  </si>
  <si>
    <t>Irregular, Fruitless and Wasteful and Unauthorised Expenditure</t>
  </si>
  <si>
    <t>Remuneration as % of Total Operating Expenditure</t>
  </si>
  <si>
    <t>Remuneration (Employee Related Costs and Councillors' Remuneration) /Total Operating Expenditure x100</t>
  </si>
  <si>
    <t>25% - 40%</t>
  </si>
  <si>
    <t>Please refer to page 17 of MFMA Circular No. 71</t>
  </si>
  <si>
    <t>Employee/personnel related cost</t>
  </si>
  <si>
    <t>Councillors Remuneration</t>
  </si>
  <si>
    <t>Contracted Services % of Total Operating Expenditure</t>
  </si>
  <si>
    <t>Contracted Services / Total Operating Expenditure x100</t>
  </si>
  <si>
    <t>2% - 5%</t>
  </si>
  <si>
    <t>E. Grant Dependency</t>
  </si>
  <si>
    <t xml:space="preserve">Own funded Capital Expenditure (Internally generated funds + Borrowings) to Total Capital Expenditure </t>
  </si>
  <si>
    <t>Own funded Capital Expenditure (Internally generated funds + Borrowings) / Total Capital Expenditure x 100</t>
  </si>
  <si>
    <t>Statement of Financial Position, Budget, AFS Appendices, Notes to the Annual Financial Statements (Statement of Comparative and Actual Information), Budget, IDP, In-Year reports and AR</t>
  </si>
  <si>
    <t>Please refer to page 18 of MFMA Circular No. 71</t>
  </si>
  <si>
    <t>Internally generated funds</t>
  </si>
  <si>
    <t>Borrowings</t>
  </si>
  <si>
    <t xml:space="preserve">Own funded Capital Expenditure (Internally Generated Funds) to Total Capital Expenditure </t>
  </si>
  <si>
    <t>Own funded Capital Expenditure (Internally Generated Funds) / Total Capital Expenditure x 100</t>
  </si>
  <si>
    <t>Statement of Financial Position, Budget, AFS Appendices, Notes to the Annual Financial Statements (Statement of Comparative and Actual Information) Budget, IDP, In-Year reports and AR</t>
  </si>
  <si>
    <t>Own Source Revenue to Total Operating Revenue(Including Agency Revenue)</t>
  </si>
  <si>
    <t>Own Source Revenue (Total revenue - Government grants and Subsidies - Public Contributions and Donations)/ Total Operating Revenue (including agency services) x 100</t>
  </si>
  <si>
    <t xml:space="preserve">Statement Financial Performance, Budget, IDP, In-Year reports and AR
</t>
  </si>
  <si>
    <t>Total Revenue</t>
  </si>
  <si>
    <t>Government grant and subsidies</t>
  </si>
  <si>
    <t>Public contributions and Donations</t>
  </si>
  <si>
    <t>Capital Grants</t>
  </si>
  <si>
    <t>3. BUDGET IMPLEMENTATION</t>
  </si>
  <si>
    <t>Capital Expenditure Budget Implementation Indicator</t>
  </si>
  <si>
    <t>Actual capital Expenditure / Budget Capital Expenditure x 100</t>
  </si>
  <si>
    <t>Statement of Financial Position, Budget, AFS Appendices, In-Year reports and AR</t>
  </si>
  <si>
    <t>95% - 100%</t>
  </si>
  <si>
    <t>Please refer to page 19 of MFMA Circular No. 71</t>
  </si>
  <si>
    <t>Actual Capital Expenditure</t>
  </si>
  <si>
    <t>Budget Capital Expenditure</t>
  </si>
  <si>
    <t>Operating Expenditure Budget Implementation Indicator</t>
  </si>
  <si>
    <t>Actual Operating Expenditure / Budgeted Operating Expenditure x 100</t>
  </si>
  <si>
    <t>Statement of Financial Position, Budget, AFS Appendices, IDP, In-Year reports and AR</t>
  </si>
  <si>
    <t>Please refer to page 20 of MFMA Circular No. 71</t>
  </si>
  <si>
    <t>Actual Operating Expenditure</t>
  </si>
  <si>
    <t>Budget Operating Expenditure</t>
  </si>
  <si>
    <t xml:space="preserve">Operating Revenue Budget Implementation Indicator </t>
  </si>
  <si>
    <t>Actual Operating Revenue / Budget Operating Revenue x 100</t>
  </si>
  <si>
    <t>Actual Operating Revenue</t>
  </si>
  <si>
    <t>Budget Operating Revenue</t>
  </si>
  <si>
    <t>Service Charges and Property Rates Revenue Budget Implementation Indicator</t>
  </si>
  <si>
    <t>Actual Service Charges and Property Rates Revenue / Budget Service Charges and Property Rates Revenue x 100</t>
  </si>
  <si>
    <t>Please refer to page 21 of MFMA Circular No. 71</t>
  </si>
  <si>
    <t>Actual Service Charges and Property Rates Revenue</t>
  </si>
  <si>
    <t>Budget Service Charges and Property Rates Revenue</t>
  </si>
  <si>
    <t>FE</t>
  </si>
  <si>
    <t>VP</t>
  </si>
  <si>
    <t>NTULI</t>
  </si>
  <si>
    <t>MPANZA</t>
  </si>
  <si>
    <t xml:space="preserve">SALARY DEDUCTION R100 </t>
  </si>
  <si>
    <t xml:space="preserve">                                                               </t>
  </si>
  <si>
    <r>
      <t xml:space="preserve">Capital Credit Purchases </t>
    </r>
    <r>
      <rPr>
        <i/>
        <sz val="10"/>
        <rFont val="Arial Narrow"/>
        <family val="2"/>
      </rPr>
      <t>(Capital Credit Purchases refers to additions of Investment Property and Property,Plant and Equipment)</t>
    </r>
  </si>
  <si>
    <t>Rates and Services</t>
  </si>
  <si>
    <t>KHUZWAYO PH</t>
  </si>
  <si>
    <t>2 FAREWELL ROAD</t>
  </si>
  <si>
    <t>khuzwayo.happy@gmail.com</t>
  </si>
  <si>
    <t>MATHE</t>
  </si>
  <si>
    <t>Budget 2026/27</t>
  </si>
  <si>
    <t>BUDGET 2028/29</t>
  </si>
  <si>
    <t>SMS; Notice emailed &amp; prepayment water sales still blocked</t>
  </si>
  <si>
    <t>Gross Debtors opening balance</t>
  </si>
  <si>
    <r>
      <t xml:space="preserve">Capital Credit Purchases </t>
    </r>
    <r>
      <rPr>
        <i/>
        <sz val="10"/>
        <rFont val="Arial"/>
        <family val="2"/>
      </rPr>
      <t>(Capital Credit Purchases refers to additions of Investment Property and Property,Plant and Equipment)</t>
    </r>
  </si>
  <si>
    <t>Prepayment Blocked</t>
  </si>
  <si>
    <t>VV</t>
  </si>
  <si>
    <t>MDLETSHE</t>
  </si>
  <si>
    <t xml:space="preserve">NO </t>
  </si>
  <si>
    <t>GUMEDE</t>
  </si>
  <si>
    <t>SM</t>
  </si>
  <si>
    <t>MTHEMBU</t>
  </si>
  <si>
    <t>121-150 Days</t>
  </si>
  <si>
    <t>11 HANCOCK AVENUE</t>
  </si>
  <si>
    <t>Notice issued, SMS notification &amp; prepayment water sales still blocked</t>
  </si>
  <si>
    <t>Inventory consumed</t>
  </si>
  <si>
    <t>TI</t>
  </si>
  <si>
    <t>MANQELE</t>
  </si>
  <si>
    <t>Yes</t>
  </si>
  <si>
    <t>Blocked electricity prepayment sales still blocked/ Notice issued</t>
  </si>
  <si>
    <t>OUTSTANDING DEBT - COUNCILLORS - April 2025</t>
  </si>
  <si>
    <t>L&amp;LNC</t>
  </si>
  <si>
    <t>ZUNGU</t>
  </si>
  <si>
    <t>NH</t>
  </si>
  <si>
    <t>B&amp;ZZ</t>
  </si>
  <si>
    <t>MAJOLA</t>
  </si>
  <si>
    <t>AWAIT WATER REBATE</t>
  </si>
  <si>
    <t>TO BE DEDUCTED FROM SALARY</t>
  </si>
  <si>
    <t>TO BE DEDUCTED MAY</t>
  </si>
  <si>
    <t>OUTSTANDING DEBT - EMPLOYEES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</si>
</sst>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\-_);_(@_)"/>
    <numFmt numFmtId="166" formatCode="0000"/>
    <numFmt numFmtId="167" formatCode="_(* #,##0.00_);_(* \(#,##0.00\);_(* \-??_);_(@_)"/>
    <numFmt numFmtId="168" formatCode="_(* #,##0_);_(* \(#,##0\);_(* \-??_);_(@_)"/>
    <numFmt numFmtId="169" formatCode="_(* #,##0_);_(* \(#,##0\);_(* &quot;-&quot;_);_(@_)"/>
    <numFmt numFmtId="170" formatCode="_(* #,##0_);_(* \(#,##0\);_(* &quot;-&quot;??_);_(@_)"/>
    <numFmt numFmtId="171" formatCode="_ * #,##0.00_ ;_ * \-#,##0.00_ ;_ * &quot;-&quot;??_ ;_ @_ "/>
    <numFmt numFmtId="172" formatCode="0000000000000"/>
    <numFmt numFmtId="173" formatCode="#,###&quot;#&quot;"/>
    <numFmt numFmtId="174" formatCode="_ * #,##0_ ;_ * \-#,##0_ ;_ * &quot;-&quot;??_ ;_ @_ "/>
    <numFmt numFmtId="175" formatCode="#,##0&quot; days&quot;"/>
    <numFmt numFmtId="176" formatCode="#,##0&quot; Month&quot;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u/>
      <sz val="10"/>
      <name val="Arial Narrow"/>
      <family val="2"/>
    </font>
    <font>
      <sz val="10"/>
      <color rgb="FF0070C0"/>
      <name val="Arial Narrow"/>
      <family val="2"/>
    </font>
    <font>
      <b/>
      <sz val="16"/>
      <color theme="1"/>
      <name val="Arial Narrow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b/>
      <sz val="16"/>
      <color rgb="FF806000"/>
      <name val="Arial"/>
      <family val="2"/>
    </font>
    <font>
      <b/>
      <sz val="11.5"/>
      <color rgb="FFFFFFFF"/>
      <name val="Arial"/>
      <family val="2"/>
    </font>
    <font>
      <b/>
      <sz val="9.5"/>
      <color rgb="FFFFFFFF"/>
      <name val="Arial"/>
      <family val="2"/>
    </font>
    <font>
      <sz val="10"/>
      <color theme="1"/>
      <name val="Arial"/>
      <family val="2"/>
    </font>
    <font>
      <b/>
      <sz val="11.5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FF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11" fillId="0" borderId="0"/>
    <xf numFmtId="0" fontId="5" fillId="0" borderId="0"/>
    <xf numFmtId="0" fontId="11" fillId="0" borderId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06">
    <xf numFmtId="0" fontId="0" fillId="0" borderId="0" xfId="0"/>
    <xf numFmtId="0" fontId="14" fillId="0" borderId="0" xfId="20" applyFont="1" applyFill="1" applyAlignment="1">
      <alignment horizontal="left" vertical="center"/>
    </xf>
    <xf numFmtId="0" fontId="15" fillId="0" borderId="0" xfId="20" applyFont="1" applyFill="1" applyAlignment="1">
      <alignment horizontal="left" vertical="center"/>
    </xf>
    <xf numFmtId="0" fontId="12" fillId="0" borderId="0" xfId="20" applyFont="1" applyFill="1" applyAlignment="1">
      <alignment vertical="center"/>
    </xf>
    <xf numFmtId="0" fontId="15" fillId="2" borderId="4" xfId="20" applyFont="1" applyFill="1" applyBorder="1" applyAlignment="1">
      <alignment horizontal="center" vertical="center"/>
    </xf>
    <xf numFmtId="17" fontId="15" fillId="2" borderId="4" xfId="20" applyNumberFormat="1" applyFont="1" applyFill="1" applyBorder="1" applyAlignment="1">
      <alignment horizontal="center" vertical="center"/>
    </xf>
    <xf numFmtId="0" fontId="15" fillId="2" borderId="4" xfId="20" applyFont="1" applyFill="1" applyBorder="1" applyAlignment="1">
      <alignment horizontal="center" vertical="center" wrapText="1"/>
    </xf>
    <xf numFmtId="0" fontId="15" fillId="0" borderId="0" xfId="20" applyFont="1" applyFill="1" applyAlignment="1">
      <alignment horizontal="center" vertical="center"/>
    </xf>
    <xf numFmtId="0" fontId="12" fillId="0" borderId="4" xfId="20" applyFont="1" applyFill="1" applyBorder="1"/>
    <xf numFmtId="165" fontId="12" fillId="0" borderId="4" xfId="20" applyNumberFormat="1" applyFont="1" applyFill="1" applyBorder="1"/>
    <xf numFmtId="165" fontId="12" fillId="0" borderId="0" xfId="20" applyNumberFormat="1" applyFont="1" applyFill="1"/>
    <xf numFmtId="0" fontId="12" fillId="0" borderId="0" xfId="20" applyFont="1" applyFill="1"/>
    <xf numFmtId="0" fontId="12" fillId="0" borderId="4" xfId="20" applyFont="1" applyFill="1" applyBorder="1" applyAlignment="1">
      <alignment vertical="center"/>
    </xf>
    <xf numFmtId="165" fontId="12" fillId="0" borderId="4" xfId="20" applyNumberFormat="1" applyFont="1" applyFill="1" applyBorder="1" applyAlignment="1">
      <alignment vertical="center"/>
    </xf>
    <xf numFmtId="0" fontId="12" fillId="0" borderId="4" xfId="21" applyFont="1" applyFill="1" applyBorder="1" applyAlignment="1">
      <alignment vertical="center" shrinkToFit="1"/>
    </xf>
    <xf numFmtId="0" fontId="12" fillId="0" borderId="5" xfId="21" applyFont="1" applyFill="1" applyBorder="1" applyAlignment="1">
      <alignment vertical="center" shrinkToFit="1"/>
    </xf>
    <xf numFmtId="0" fontId="15" fillId="0" borderId="7" xfId="21" applyFont="1" applyFill="1" applyBorder="1" applyAlignment="1">
      <alignment vertical="center" wrapText="1" shrinkToFit="1"/>
    </xf>
    <xf numFmtId="165" fontId="15" fillId="0" borderId="1" xfId="20" applyNumberFormat="1" applyFont="1" applyFill="1" applyBorder="1" applyAlignment="1">
      <alignment vertical="center"/>
    </xf>
    <xf numFmtId="41" fontId="18" fillId="0" borderId="4" xfId="22" applyNumberFormat="1" applyFont="1" applyFill="1" applyBorder="1" applyAlignment="1">
      <alignment horizontal="left" vertical="center"/>
    </xf>
    <xf numFmtId="0" fontId="10" fillId="0" borderId="4" xfId="22" applyFont="1" applyFill="1" applyBorder="1" applyAlignment="1">
      <alignment horizontal="center"/>
    </xf>
    <xf numFmtId="0" fontId="17" fillId="0" borderId="0" xfId="22" applyFont="1" applyFill="1"/>
    <xf numFmtId="0" fontId="10" fillId="0" borderId="4" xfId="22" applyNumberFormat="1" applyFont="1" applyFill="1" applyBorder="1" applyAlignment="1">
      <alignment vertical="center" wrapText="1"/>
    </xf>
    <xf numFmtId="169" fontId="10" fillId="0" borderId="4" xfId="23" applyNumberFormat="1" applyFont="1" applyFill="1" applyBorder="1" applyAlignment="1">
      <alignment horizontal="center" vertical="center"/>
    </xf>
    <xf numFmtId="0" fontId="10" fillId="0" borderId="4" xfId="22" applyNumberFormat="1" applyFont="1" applyFill="1" applyBorder="1" applyAlignment="1">
      <alignment horizontal="left" vertical="center" wrapText="1"/>
    </xf>
    <xf numFmtId="0" fontId="10" fillId="0" borderId="4" xfId="22" applyFont="1" applyFill="1" applyBorder="1" applyAlignment="1">
      <alignment horizontal="left" vertical="center" wrapText="1"/>
    </xf>
    <xf numFmtId="0" fontId="10" fillId="0" borderId="4" xfId="22" applyFont="1" applyFill="1" applyBorder="1" applyAlignment="1">
      <alignment horizontal="left" vertical="center"/>
    </xf>
    <xf numFmtId="0" fontId="10" fillId="0" borderId="5" xfId="22" applyNumberFormat="1" applyFont="1" applyFill="1" applyBorder="1" applyAlignment="1">
      <alignment vertical="center" wrapText="1"/>
    </xf>
    <xf numFmtId="170" fontId="20" fillId="0" borderId="11" xfId="23" applyNumberFormat="1" applyFont="1" applyFill="1" applyBorder="1" applyAlignment="1">
      <alignment horizontal="center" vertical="center"/>
    </xf>
    <xf numFmtId="0" fontId="21" fillId="0" borderId="0" xfId="22" applyFont="1" applyFill="1" applyAlignment="1">
      <alignment vertical="center"/>
    </xf>
    <xf numFmtId="0" fontId="17" fillId="0" borderId="0" xfId="22" applyNumberFormat="1" applyFont="1" applyFill="1" applyAlignment="1">
      <alignment vertical="center" wrapText="1"/>
    </xf>
    <xf numFmtId="41" fontId="17" fillId="0" borderId="0" xfId="22" applyNumberFormat="1" applyFont="1" applyFill="1" applyAlignment="1">
      <alignment horizontal="center"/>
    </xf>
    <xf numFmtId="0" fontId="17" fillId="0" borderId="0" xfId="22" applyFont="1" applyFill="1" applyAlignment="1">
      <alignment horizontal="center"/>
    </xf>
    <xf numFmtId="41" fontId="17" fillId="0" borderId="0" xfId="22" applyNumberFormat="1" applyFont="1" applyFill="1" applyAlignment="1">
      <alignment horizontal="center" wrapText="1"/>
    </xf>
    <xf numFmtId="0" fontId="17" fillId="0" borderId="0" xfId="22" applyFont="1" applyFill="1" applyAlignment="1">
      <alignment horizontal="center" wrapText="1"/>
    </xf>
    <xf numFmtId="169" fontId="9" fillId="0" borderId="0" xfId="22" applyNumberFormat="1" applyFont="1" applyFill="1" applyAlignment="1">
      <alignment vertical="center"/>
    </xf>
    <xf numFmtId="169" fontId="9" fillId="0" borderId="4" xfId="22" applyNumberFormat="1" applyFont="1" applyFill="1" applyBorder="1" applyAlignment="1">
      <alignment vertical="center"/>
    </xf>
    <xf numFmtId="165" fontId="9" fillId="0" borderId="0" xfId="22" applyNumberFormat="1" applyFont="1" applyFill="1" applyAlignment="1">
      <alignment horizontal="center" vertical="center"/>
    </xf>
    <xf numFmtId="165" fontId="9" fillId="0" borderId="0" xfId="22" applyNumberFormat="1" applyFont="1" applyFill="1" applyAlignment="1">
      <alignment vertical="center"/>
    </xf>
    <xf numFmtId="165" fontId="9" fillId="0" borderId="4" xfId="23" applyNumberFormat="1" applyFont="1" applyFill="1" applyBorder="1" applyAlignment="1">
      <alignment horizontal="center" vertical="center"/>
    </xf>
    <xf numFmtId="165" fontId="9" fillId="0" borderId="4" xfId="22" applyNumberFormat="1" applyFont="1" applyFill="1" applyBorder="1" applyAlignment="1">
      <alignment vertical="center"/>
    </xf>
    <xf numFmtId="0" fontId="20" fillId="0" borderId="14" xfId="22" applyNumberFormat="1" applyFont="1" applyFill="1" applyBorder="1" applyAlignment="1">
      <alignment vertical="center" wrapText="1"/>
    </xf>
    <xf numFmtId="0" fontId="20" fillId="0" borderId="13" xfId="22" applyNumberFormat="1" applyFont="1" applyFill="1" applyBorder="1" applyAlignment="1">
      <alignment vertical="center" wrapText="1"/>
    </xf>
    <xf numFmtId="0" fontId="20" fillId="0" borderId="10" xfId="22" applyNumberFormat="1" applyFont="1" applyFill="1" applyBorder="1" applyAlignment="1">
      <alignment vertical="center" wrapText="1"/>
    </xf>
    <xf numFmtId="169" fontId="9" fillId="0" borderId="4" xfId="23" applyNumberFormat="1" applyFont="1" applyFill="1" applyBorder="1" applyAlignment="1">
      <alignment horizontal="center" vertical="center"/>
    </xf>
    <xf numFmtId="0" fontId="9" fillId="0" borderId="0" xfId="22" applyFont="1" applyFill="1"/>
    <xf numFmtId="168" fontId="9" fillId="0" borderId="0" xfId="22" applyNumberFormat="1" applyFont="1" applyFill="1"/>
    <xf numFmtId="0" fontId="17" fillId="3" borderId="0" xfId="22" applyFont="1" applyFill="1" applyAlignment="1"/>
    <xf numFmtId="0" fontId="18" fillId="3" borderId="4" xfId="22" applyNumberFormat="1" applyFont="1" applyFill="1" applyBorder="1" applyAlignment="1">
      <alignment vertical="center" wrapText="1"/>
    </xf>
    <xf numFmtId="0" fontId="19" fillId="3" borderId="0" xfId="22" applyFont="1" applyFill="1" applyAlignment="1">
      <alignment vertical="center" wrapText="1"/>
    </xf>
    <xf numFmtId="0" fontId="18" fillId="3" borderId="4" xfId="22" applyNumberFormat="1" applyFont="1" applyFill="1" applyBorder="1" applyAlignment="1">
      <alignment horizontal="center" vertical="center" wrapText="1"/>
    </xf>
    <xf numFmtId="41" fontId="18" fillId="3" borderId="4" xfId="22" applyNumberFormat="1" applyFont="1" applyFill="1" applyBorder="1" applyAlignment="1">
      <alignment horizontal="center" vertical="center"/>
    </xf>
    <xf numFmtId="17" fontId="18" fillId="3" borderId="4" xfId="22" applyNumberFormat="1" applyFont="1" applyFill="1" applyBorder="1" applyAlignment="1">
      <alignment horizontal="center" vertical="center"/>
    </xf>
    <xf numFmtId="165" fontId="8" fillId="3" borderId="4" xfId="22" applyNumberFormat="1" applyFont="1" applyFill="1" applyBorder="1" applyAlignment="1">
      <alignment horizontal="center" vertical="center"/>
    </xf>
    <xf numFmtId="169" fontId="8" fillId="3" borderId="4" xfId="22" applyNumberFormat="1" applyFont="1" applyFill="1" applyBorder="1" applyAlignment="1">
      <alignment horizontal="center" vertical="center"/>
    </xf>
    <xf numFmtId="0" fontId="19" fillId="3" borderId="0" xfId="22" applyFont="1" applyFill="1" applyAlignment="1">
      <alignment horizontal="center" vertical="center"/>
    </xf>
    <xf numFmtId="169" fontId="10" fillId="0" borderId="5" xfId="23" applyNumberFormat="1" applyFont="1" applyFill="1" applyBorder="1" applyAlignment="1">
      <alignment horizontal="center" vertical="center"/>
    </xf>
    <xf numFmtId="168" fontId="8" fillId="3" borderId="4" xfId="22" applyNumberFormat="1" applyFont="1" applyFill="1" applyBorder="1" applyAlignment="1">
      <alignment horizontal="center" vertical="center"/>
    </xf>
    <xf numFmtId="168" fontId="9" fillId="0" borderId="4" xfId="22" applyNumberFormat="1" applyFont="1" applyFill="1" applyBorder="1" applyAlignment="1">
      <alignment vertical="center"/>
    </xf>
    <xf numFmtId="168" fontId="9" fillId="0" borderId="4" xfId="22" applyNumberFormat="1" applyFont="1" applyFill="1" applyBorder="1"/>
    <xf numFmtId="168" fontId="10" fillId="0" borderId="4" xfId="23" applyNumberFormat="1" applyFont="1" applyFill="1" applyBorder="1" applyAlignment="1">
      <alignment horizontal="center" vertical="center"/>
    </xf>
    <xf numFmtId="168" fontId="9" fillId="0" borderId="4" xfId="23" applyNumberFormat="1" applyFont="1" applyFill="1" applyBorder="1" applyAlignment="1">
      <alignment horizontal="center" vertical="center"/>
    </xf>
    <xf numFmtId="168" fontId="9" fillId="0" borderId="0" xfId="22" applyNumberFormat="1" applyFont="1" applyFill="1" applyAlignment="1">
      <alignment vertical="center"/>
    </xf>
    <xf numFmtId="169" fontId="18" fillId="0" borderId="4" xfId="23" applyNumberFormat="1" applyFont="1" applyFill="1" applyBorder="1" applyAlignment="1">
      <alignment horizontal="center" vertical="center"/>
    </xf>
    <xf numFmtId="169" fontId="10" fillId="0" borderId="3" xfId="23" applyNumberFormat="1" applyFont="1" applyFill="1" applyBorder="1" applyAlignment="1">
      <alignment horizontal="center" vertical="center"/>
    </xf>
    <xf numFmtId="169" fontId="18" fillId="0" borderId="1" xfId="23" applyNumberFormat="1" applyFont="1" applyFill="1" applyBorder="1" applyAlignment="1">
      <alignment horizontal="center" vertical="center"/>
    </xf>
    <xf numFmtId="169" fontId="8" fillId="0" borderId="1" xfId="23" applyNumberFormat="1" applyFont="1" applyFill="1" applyBorder="1" applyAlignment="1">
      <alignment horizontal="center" vertical="center"/>
    </xf>
    <xf numFmtId="165" fontId="9" fillId="0" borderId="3" xfId="22" applyNumberFormat="1" applyFont="1" applyFill="1" applyBorder="1" applyAlignment="1">
      <alignment vertical="center"/>
    </xf>
    <xf numFmtId="169" fontId="9" fillId="0" borderId="3" xfId="22" applyNumberFormat="1" applyFont="1" applyFill="1" applyBorder="1" applyAlignment="1">
      <alignment vertical="center"/>
    </xf>
    <xf numFmtId="168" fontId="9" fillId="0" borderId="3" xfId="22" applyNumberFormat="1" applyFont="1" applyFill="1" applyBorder="1" applyAlignment="1">
      <alignment vertical="center"/>
    </xf>
    <xf numFmtId="168" fontId="9" fillId="0" borderId="3" xfId="22" applyNumberFormat="1" applyFont="1" applyFill="1" applyBorder="1"/>
    <xf numFmtId="169" fontId="18" fillId="0" borderId="3" xfId="23" applyNumberFormat="1" applyFont="1" applyFill="1" applyBorder="1" applyAlignment="1">
      <alignment horizontal="center" vertical="center"/>
    </xf>
    <xf numFmtId="0" fontId="10" fillId="0" borderId="6" xfId="22" applyFont="1" applyFill="1" applyBorder="1" applyAlignment="1">
      <alignment horizontal="left" vertical="center" wrapText="1"/>
    </xf>
    <xf numFmtId="0" fontId="10" fillId="0" borderId="5" xfId="22" applyNumberFormat="1" applyFont="1" applyFill="1" applyBorder="1" applyAlignment="1">
      <alignment horizontal="left" vertical="center" wrapText="1"/>
    </xf>
    <xf numFmtId="165" fontId="9" fillId="0" borderId="5" xfId="22" applyNumberFormat="1" applyFont="1" applyFill="1" applyBorder="1" applyAlignment="1">
      <alignment vertical="center"/>
    </xf>
    <xf numFmtId="169" fontId="9" fillId="0" borderId="5" xfId="22" applyNumberFormat="1" applyFont="1" applyFill="1" applyBorder="1" applyAlignment="1">
      <alignment vertical="center"/>
    </xf>
    <xf numFmtId="168" fontId="9" fillId="0" borderId="5" xfId="22" applyNumberFormat="1" applyFont="1" applyFill="1" applyBorder="1" applyAlignment="1">
      <alignment vertical="center"/>
    </xf>
    <xf numFmtId="168" fontId="9" fillId="0" borderId="5" xfId="22" applyNumberFormat="1" applyFont="1" applyFill="1" applyBorder="1"/>
    <xf numFmtId="0" fontId="12" fillId="0" borderId="0" xfId="30" applyFont="1"/>
    <xf numFmtId="0" fontId="15" fillId="3" borderId="4" xfId="30" applyFont="1" applyFill="1" applyBorder="1" applyAlignment="1">
      <alignment horizontal="center" vertical="center" wrapText="1"/>
    </xf>
    <xf numFmtId="49" fontId="15" fillId="3" borderId="4" xfId="30" applyNumberFormat="1" applyFont="1" applyFill="1" applyBorder="1" applyAlignment="1">
      <alignment horizontal="center" vertical="center" wrapText="1"/>
    </xf>
    <xf numFmtId="0" fontId="15" fillId="3" borderId="4" xfId="30" applyFont="1" applyFill="1" applyBorder="1" applyAlignment="1">
      <alignment horizontal="center" vertical="center"/>
    </xf>
    <xf numFmtId="172" fontId="15" fillId="3" borderId="4" xfId="30" applyNumberFormat="1" applyFont="1" applyFill="1" applyBorder="1" applyAlignment="1">
      <alignment horizontal="center" vertical="center" wrapText="1"/>
    </xf>
    <xf numFmtId="172" fontId="15" fillId="2" borderId="4" xfId="30" applyNumberFormat="1" applyFont="1" applyFill="1" applyBorder="1" applyAlignment="1">
      <alignment horizontal="center" vertical="center" wrapText="1"/>
    </xf>
    <xf numFmtId="0" fontId="15" fillId="2" borderId="4" xfId="30" applyFont="1" applyFill="1" applyBorder="1" applyAlignment="1">
      <alignment horizontal="center" vertical="center" wrapText="1"/>
    </xf>
    <xf numFmtId="0" fontId="15" fillId="2" borderId="4" xfId="30" applyFont="1" applyFill="1" applyBorder="1" applyAlignment="1">
      <alignment horizontal="center" vertical="center"/>
    </xf>
    <xf numFmtId="171" fontId="15" fillId="2" borderId="4" xfId="31" applyFont="1" applyFill="1" applyBorder="1" applyAlignment="1">
      <alignment horizontal="center" vertical="center" wrapText="1"/>
    </xf>
    <xf numFmtId="0" fontId="15" fillId="0" borderId="0" xfId="30" applyFont="1" applyAlignment="1">
      <alignment horizontal="center" vertical="center"/>
    </xf>
    <xf numFmtId="0" fontId="12" fillId="0" borderId="4" xfId="30" applyFont="1" applyFill="1" applyBorder="1" applyAlignment="1">
      <alignment vertical="center" wrapText="1"/>
    </xf>
    <xf numFmtId="49" fontId="12" fillId="0" borderId="4" xfId="30" applyNumberFormat="1" applyFont="1" applyFill="1" applyBorder="1" applyAlignment="1">
      <alignment vertical="center" wrapText="1"/>
    </xf>
    <xf numFmtId="0" fontId="26" fillId="0" borderId="4" xfId="32" applyFont="1" applyFill="1" applyBorder="1" applyAlignment="1" applyProtection="1">
      <alignment vertical="center"/>
    </xf>
    <xf numFmtId="172" fontId="12" fillId="0" borderId="4" xfId="32" applyNumberFormat="1" applyFont="1" applyFill="1" applyBorder="1" applyAlignment="1" applyProtection="1">
      <alignment vertical="center" wrapText="1"/>
    </xf>
    <xf numFmtId="0" fontId="12" fillId="0" borderId="4" xfId="30" applyFont="1" applyBorder="1" applyAlignment="1">
      <alignment vertical="center"/>
    </xf>
    <xf numFmtId="0" fontId="12" fillId="0" borderId="4" xfId="30" applyFont="1" applyFill="1" applyBorder="1" applyAlignment="1">
      <alignment horizontal="left" vertical="center" wrapText="1"/>
    </xf>
    <xf numFmtId="0" fontId="12" fillId="0" borderId="8" xfId="30" applyFont="1" applyBorder="1" applyAlignment="1">
      <alignment vertical="center"/>
    </xf>
    <xf numFmtId="171" fontId="12" fillId="0" borderId="4" xfId="31" applyFont="1" applyFill="1" applyBorder="1" applyAlignment="1">
      <alignment vertical="center" wrapText="1"/>
    </xf>
    <xf numFmtId="171" fontId="12" fillId="0" borderId="4" xfId="31" applyFont="1" applyFill="1" applyBorder="1" applyAlignment="1">
      <alignment vertical="center"/>
    </xf>
    <xf numFmtId="0" fontId="12" fillId="0" borderId="4" xfId="30" applyFont="1" applyBorder="1" applyAlignment="1">
      <alignment horizontal="center" vertical="center"/>
    </xf>
    <xf numFmtId="0" fontId="12" fillId="0" borderId="4" xfId="30" applyFont="1" applyBorder="1" applyAlignment="1">
      <alignment vertical="center" wrapText="1"/>
    </xf>
    <xf numFmtId="0" fontId="12" fillId="0" borderId="0" xfId="30" applyFont="1" applyAlignment="1">
      <alignment vertical="center"/>
    </xf>
    <xf numFmtId="0" fontId="12" fillId="0" borderId="4" xfId="30" applyFont="1" applyFill="1" applyBorder="1" applyAlignment="1">
      <alignment vertical="center"/>
    </xf>
    <xf numFmtId="172" fontId="12" fillId="0" borderId="4" xfId="30" applyNumberFormat="1" applyFont="1" applyFill="1" applyBorder="1" applyAlignment="1">
      <alignment vertical="center" wrapText="1"/>
    </xf>
    <xf numFmtId="171" fontId="12" fillId="0" borderId="4" xfId="31" applyFont="1" applyBorder="1" applyAlignment="1">
      <alignment vertical="center"/>
    </xf>
    <xf numFmtId="0" fontId="27" fillId="0" borderId="0" xfId="30" applyFont="1" applyFill="1" applyBorder="1" applyAlignment="1">
      <alignment vertical="center" wrapText="1"/>
    </xf>
    <xf numFmtId="49" fontId="27" fillId="0" borderId="0" xfId="30" applyNumberFormat="1" applyFont="1" applyFill="1" applyBorder="1" applyAlignment="1">
      <alignment vertical="center" wrapText="1"/>
    </xf>
    <xf numFmtId="0" fontId="27" fillId="0" borderId="0" xfId="30" applyFont="1" applyFill="1" applyBorder="1" applyAlignment="1">
      <alignment vertical="center"/>
    </xf>
    <xf numFmtId="172" fontId="27" fillId="0" borderId="0" xfId="30" applyNumberFormat="1" applyFont="1" applyFill="1" applyBorder="1" applyAlignment="1">
      <alignment vertical="center" wrapText="1"/>
    </xf>
    <xf numFmtId="172" fontId="27" fillId="0" borderId="4" xfId="30" applyNumberFormat="1" applyFont="1" applyFill="1" applyBorder="1" applyAlignment="1">
      <alignment vertical="center" wrapText="1"/>
    </xf>
    <xf numFmtId="171" fontId="12" fillId="0" borderId="6" xfId="31" applyFont="1" applyBorder="1" applyAlignment="1">
      <alignment vertical="center"/>
    </xf>
    <xf numFmtId="171" fontId="15" fillId="0" borderId="1" xfId="31" applyFont="1" applyBorder="1" applyAlignment="1">
      <alignment vertical="center"/>
    </xf>
    <xf numFmtId="0" fontId="27" fillId="0" borderId="4" xfId="30" applyFont="1" applyFill="1" applyBorder="1" applyAlignment="1">
      <alignment horizontal="left" vertical="center" wrapText="1"/>
    </xf>
    <xf numFmtId="43" fontId="12" fillId="0" borderId="0" xfId="30" applyNumberFormat="1" applyFont="1" applyAlignment="1">
      <alignment vertical="center"/>
    </xf>
    <xf numFmtId="0" fontId="12" fillId="0" borderId="0" xfId="30" applyFont="1" applyAlignment="1">
      <alignment horizontal="center" vertical="center"/>
    </xf>
    <xf numFmtId="164" fontId="12" fillId="0" borderId="0" xfId="30" applyNumberFormat="1" applyFont="1" applyAlignment="1">
      <alignment vertical="center"/>
    </xf>
    <xf numFmtId="0" fontId="23" fillId="0" borderId="0" xfId="30" applyFont="1" applyAlignment="1">
      <alignment vertical="center"/>
    </xf>
    <xf numFmtId="0" fontId="23" fillId="2" borderId="3" xfId="30" applyFont="1" applyFill="1" applyBorder="1" applyAlignment="1">
      <alignment horizontal="right" vertical="center"/>
    </xf>
    <xf numFmtId="0" fontId="23" fillId="2" borderId="3" xfId="30" applyFont="1" applyFill="1" applyBorder="1" applyAlignment="1">
      <alignment vertical="center"/>
    </xf>
    <xf numFmtId="1" fontId="23" fillId="2" borderId="3" xfId="30" applyNumberFormat="1" applyFont="1" applyFill="1" applyBorder="1" applyAlignment="1">
      <alignment vertical="center" wrapText="1"/>
    </xf>
    <xf numFmtId="171" fontId="23" fillId="2" borderId="3" xfId="30" applyNumberFormat="1" applyFont="1" applyFill="1" applyBorder="1" applyAlignment="1">
      <alignment vertical="center"/>
    </xf>
    <xf numFmtId="167" fontId="23" fillId="2" borderId="3" xfId="30" applyNumberFormat="1" applyFont="1" applyFill="1" applyBorder="1" applyAlignment="1">
      <alignment horizontal="center" vertical="center"/>
    </xf>
    <xf numFmtId="0" fontId="23" fillId="2" borderId="3" xfId="30" applyFont="1" applyFill="1" applyBorder="1" applyAlignment="1">
      <alignment horizontal="center" vertical="center"/>
    </xf>
    <xf numFmtId="0" fontId="23" fillId="2" borderId="3" xfId="30" applyFont="1" applyFill="1" applyBorder="1" applyAlignment="1">
      <alignment horizontal="center" vertical="center" wrapText="1"/>
    </xf>
    <xf numFmtId="0" fontId="23" fillId="0" borderId="0" xfId="30" applyFont="1" applyAlignment="1">
      <alignment horizontal="left" vertical="center"/>
    </xf>
    <xf numFmtId="1" fontId="15" fillId="2" borderId="4" xfId="30" applyNumberFormat="1" applyFont="1" applyFill="1" applyBorder="1" applyAlignment="1">
      <alignment horizontal="center" vertical="center" wrapText="1"/>
    </xf>
    <xf numFmtId="43" fontId="15" fillId="2" borderId="4" xfId="33" applyFont="1" applyFill="1" applyBorder="1" applyAlignment="1">
      <alignment horizontal="center" vertical="center"/>
    </xf>
    <xf numFmtId="0" fontId="15" fillId="2" borderId="4" xfId="34" applyFont="1" applyFill="1" applyBorder="1" applyAlignment="1">
      <alignment horizontal="center" vertical="center"/>
    </xf>
    <xf numFmtId="0" fontId="29" fillId="2" borderId="4" xfId="34" applyFont="1" applyFill="1" applyBorder="1" applyAlignment="1">
      <alignment vertical="center" wrapText="1"/>
    </xf>
    <xf numFmtId="0" fontId="24" fillId="0" borderId="0" xfId="30" applyFont="1" applyAlignment="1">
      <alignment horizontal="center" vertical="center"/>
    </xf>
    <xf numFmtId="1" fontId="12" fillId="0" borderId="4" xfId="30" applyNumberFormat="1" applyFont="1" applyFill="1" applyBorder="1" applyAlignment="1">
      <alignment vertical="center" wrapText="1"/>
    </xf>
    <xf numFmtId="43" fontId="12" fillId="0" borderId="4" xfId="33" applyFont="1" applyFill="1" applyBorder="1" applyAlignment="1">
      <alignment vertical="center"/>
    </xf>
    <xf numFmtId="0" fontId="15" fillId="0" borderId="4" xfId="30" applyFont="1" applyBorder="1" applyAlignment="1">
      <alignment vertical="center"/>
    </xf>
    <xf numFmtId="0" fontId="24" fillId="0" borderId="0" xfId="30" applyFont="1" applyAlignment="1">
      <alignment vertical="center"/>
    </xf>
    <xf numFmtId="1" fontId="12" fillId="0" borderId="4" xfId="30" applyNumberFormat="1" applyFont="1" applyBorder="1" applyAlignment="1">
      <alignment vertical="center" wrapText="1"/>
    </xf>
    <xf numFmtId="43" fontId="12" fillId="0" borderId="4" xfId="33" applyFont="1" applyBorder="1" applyAlignment="1">
      <alignment vertical="center"/>
    </xf>
    <xf numFmtId="43" fontId="12" fillId="0" borderId="3" xfId="33" applyFont="1" applyBorder="1" applyAlignment="1">
      <alignment vertical="center"/>
    </xf>
    <xf numFmtId="0" fontId="23" fillId="0" borderId="0" xfId="30" applyFont="1" applyAlignment="1">
      <alignment horizontal="right" vertical="center"/>
    </xf>
    <xf numFmtId="1" fontId="23" fillId="0" borderId="0" xfId="30" applyNumberFormat="1" applyFont="1" applyAlignment="1">
      <alignment vertical="center" wrapText="1"/>
    </xf>
    <xf numFmtId="171" fontId="23" fillId="0" borderId="0" xfId="30" applyNumberFormat="1" applyFont="1" applyAlignment="1">
      <alignment vertical="center"/>
    </xf>
    <xf numFmtId="167" fontId="23" fillId="0" borderId="0" xfId="30" applyNumberFormat="1" applyFont="1" applyAlignment="1">
      <alignment horizontal="center" vertical="center"/>
    </xf>
    <xf numFmtId="0" fontId="23" fillId="0" borderId="0" xfId="30" applyFont="1" applyAlignment="1">
      <alignment horizontal="center" vertical="center"/>
    </xf>
    <xf numFmtId="0" fontId="23" fillId="0" borderId="0" xfId="30" applyFont="1" applyAlignment="1">
      <alignment horizontal="center" vertical="center" wrapText="1"/>
    </xf>
    <xf numFmtId="0" fontId="12" fillId="4" borderId="0" xfId="20" applyFont="1" applyFill="1"/>
    <xf numFmtId="0" fontId="12" fillId="0" borderId="0" xfId="30" applyFont="1" applyBorder="1" applyAlignment="1">
      <alignment vertical="center"/>
    </xf>
    <xf numFmtId="43" fontId="12" fillId="0" borderId="0" xfId="33" applyFont="1" applyBorder="1" applyAlignment="1">
      <alignment vertical="center"/>
    </xf>
    <xf numFmtId="0" fontId="12" fillId="0" borderId="0" xfId="30" applyFont="1" applyBorder="1" applyAlignment="1">
      <alignment horizontal="center" vertical="center"/>
    </xf>
    <xf numFmtId="0" fontId="15" fillId="0" borderId="3" xfId="30" applyFont="1" applyBorder="1" applyAlignment="1">
      <alignment vertical="center"/>
    </xf>
    <xf numFmtId="0" fontId="0" fillId="0" borderId="0" xfId="0" applyProtection="1"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36" fillId="0" borderId="0" xfId="0" applyFont="1" applyProtection="1">
      <protection locked="0"/>
    </xf>
    <xf numFmtId="0" fontId="39" fillId="7" borderId="16" xfId="0" applyFont="1" applyFill="1" applyBorder="1" applyAlignment="1" applyProtection="1">
      <alignment horizontal="center" vertical="center" wrapText="1"/>
      <protection locked="0"/>
    </xf>
    <xf numFmtId="0" fontId="39" fillId="7" borderId="17" xfId="0" applyFont="1" applyFill="1" applyBorder="1" applyAlignment="1" applyProtection="1">
      <alignment horizontal="center" vertical="center" wrapText="1"/>
      <protection locked="0"/>
    </xf>
    <xf numFmtId="173" fontId="39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174" fontId="36" fillId="10" borderId="29" xfId="31" applyNumberFormat="1" applyFont="1" applyFill="1" applyBorder="1" applyAlignment="1" applyProtection="1">
      <alignment horizontal="right" vertical="center" wrapText="1"/>
      <protection locked="0"/>
    </xf>
    <xf numFmtId="174" fontId="36" fillId="10" borderId="33" xfId="31" applyNumberFormat="1" applyFont="1" applyFill="1" applyBorder="1" applyAlignment="1" applyProtection="1">
      <alignment horizontal="right" vertical="center" wrapText="1"/>
      <protection locked="0"/>
    </xf>
    <xf numFmtId="0" fontId="36" fillId="0" borderId="38" xfId="0" applyFont="1" applyFill="1" applyBorder="1" applyAlignment="1" applyProtection="1">
      <alignment vertical="center"/>
      <protection locked="0"/>
    </xf>
    <xf numFmtId="174" fontId="36" fillId="10" borderId="38" xfId="31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174" fontId="36" fillId="0" borderId="0" xfId="3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vertical="center"/>
      <protection locked="0"/>
    </xf>
    <xf numFmtId="0" fontId="36" fillId="0" borderId="29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6" fillId="0" borderId="29" xfId="0" applyFont="1" applyFill="1" applyBorder="1" applyAlignment="1" applyProtection="1">
      <alignment vertical="center" wrapText="1"/>
      <protection locked="0"/>
    </xf>
    <xf numFmtId="0" fontId="36" fillId="0" borderId="38" xfId="0" applyFont="1" applyFill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right"/>
      <protection locked="0"/>
    </xf>
    <xf numFmtId="176" fontId="5" fillId="0" borderId="41" xfId="31" applyNumberFormat="1" applyFont="1" applyFill="1" applyBorder="1" applyAlignment="1" applyProtection="1">
      <alignment horizontal="right" vertical="center" wrapText="1"/>
    </xf>
    <xf numFmtId="3" fontId="36" fillId="10" borderId="38" xfId="31" applyNumberFormat="1" applyFont="1" applyFill="1" applyBorder="1" applyAlignment="1" applyProtection="1">
      <alignment horizontal="right" vertical="center" wrapText="1"/>
      <protection locked="0"/>
    </xf>
    <xf numFmtId="4" fontId="36" fillId="0" borderId="41" xfId="0" applyNumberFormat="1" applyFont="1" applyFill="1" applyBorder="1" applyAlignment="1" applyProtection="1">
      <alignment horizontal="right"/>
    </xf>
    <xf numFmtId="9" fontId="36" fillId="0" borderId="24" xfId="39" applyNumberFormat="1" applyFont="1" applyFill="1" applyBorder="1" applyAlignment="1" applyProtection="1">
      <alignment horizontal="right" vertical="center"/>
    </xf>
    <xf numFmtId="0" fontId="36" fillId="0" borderId="33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vertical="center"/>
      <protection locked="0"/>
    </xf>
    <xf numFmtId="9" fontId="36" fillId="0" borderId="24" xfId="39" applyFont="1" applyFill="1" applyBorder="1" applyAlignment="1" applyProtection="1">
      <alignment horizontal="right" vertical="center"/>
    </xf>
    <xf numFmtId="9" fontId="36" fillId="0" borderId="59" xfId="39" applyNumberFormat="1" applyFont="1" applyFill="1" applyBorder="1" applyAlignment="1" applyProtection="1">
      <alignment horizontal="right" vertical="center"/>
    </xf>
    <xf numFmtId="174" fontId="36" fillId="10" borderId="60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44" xfId="0" applyBorder="1" applyAlignment="1">
      <alignment vertical="center" wrapText="1"/>
    </xf>
    <xf numFmtId="174" fontId="36" fillId="10" borderId="62" xfId="31" applyNumberFormat="1" applyFont="1" applyFill="1" applyBorder="1" applyAlignment="1" applyProtection="1">
      <alignment horizontal="right" vertical="center" wrapText="1"/>
      <protection locked="0"/>
    </xf>
    <xf numFmtId="9" fontId="36" fillId="11" borderId="24" xfId="39" applyFont="1" applyFill="1" applyBorder="1" applyAlignment="1" applyProtection="1">
      <alignment vertical="center"/>
    </xf>
    <xf numFmtId="9" fontId="36" fillId="0" borderId="24" xfId="39" applyFont="1" applyFill="1" applyBorder="1" applyAlignment="1" applyProtection="1">
      <alignment vertical="center"/>
    </xf>
    <xf numFmtId="0" fontId="36" fillId="0" borderId="33" xfId="0" applyFont="1" applyFill="1" applyBorder="1" applyAlignment="1" applyProtection="1">
      <alignment vertical="center" wrapText="1"/>
      <protection locked="0"/>
    </xf>
    <xf numFmtId="0" fontId="5" fillId="0" borderId="38" xfId="0" applyFont="1" applyFill="1" applyBorder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9" fillId="0" borderId="0" xfId="0" applyFont="1" applyBorder="1" applyAlignment="1" applyProtection="1">
      <alignment vertical="center"/>
      <protection locked="0"/>
    </xf>
    <xf numFmtId="41" fontId="10" fillId="0" borderId="4" xfId="40" applyNumberFormat="1" applyFont="1" applyFill="1" applyBorder="1" applyAlignment="1">
      <alignment horizontal="center" vertical="center"/>
    </xf>
    <xf numFmtId="41" fontId="8" fillId="0" borderId="1" xfId="40" applyNumberFormat="1" applyFont="1" applyFill="1" applyBorder="1" applyAlignment="1">
      <alignment horizontal="center" vertical="center"/>
    </xf>
    <xf numFmtId="0" fontId="18" fillId="0" borderId="4" xfId="22" applyNumberFormat="1" applyFont="1" applyFill="1" applyBorder="1" applyAlignment="1">
      <alignment horizontal="left" vertical="center" wrapText="1"/>
    </xf>
    <xf numFmtId="0" fontId="18" fillId="0" borderId="4" xfId="22" applyFont="1" applyFill="1" applyBorder="1" applyAlignment="1">
      <alignment horizontal="left" vertical="center" wrapText="1"/>
    </xf>
    <xf numFmtId="0" fontId="18" fillId="0" borderId="4" xfId="22" applyFont="1" applyFill="1" applyBorder="1" applyAlignment="1">
      <alignment horizontal="left" vertical="center"/>
    </xf>
    <xf numFmtId="0" fontId="51" fillId="0" borderId="23" xfId="0" applyFont="1" applyBorder="1" applyAlignment="1" applyProtection="1">
      <alignment horizontal="left" vertical="center" wrapText="1"/>
      <protection locked="0"/>
    </xf>
    <xf numFmtId="9" fontId="23" fillId="0" borderId="24" xfId="39" applyFont="1" applyFill="1" applyBorder="1" applyAlignment="1" applyProtection="1">
      <alignment horizontal="right" vertical="center" wrapText="1"/>
    </xf>
    <xf numFmtId="0" fontId="12" fillId="0" borderId="29" xfId="0" applyFont="1" applyFill="1" applyBorder="1" applyAlignment="1" applyProtection="1">
      <alignment vertical="center"/>
      <protection locked="0"/>
    </xf>
    <xf numFmtId="174" fontId="23" fillId="10" borderId="29" xfId="31" applyNumberFormat="1" applyFont="1" applyFill="1" applyBorder="1" applyAlignment="1" applyProtection="1">
      <alignment horizontal="right" vertical="center" wrapText="1"/>
      <protection locked="0"/>
    </xf>
    <xf numFmtId="0" fontId="12" fillId="0" borderId="33" xfId="0" applyFont="1" applyFill="1" applyBorder="1" applyAlignment="1" applyProtection="1">
      <alignment vertical="center"/>
      <protection locked="0"/>
    </xf>
    <xf numFmtId="174" fontId="23" fillId="10" borderId="33" xfId="31" applyNumberFormat="1" applyFont="1" applyFill="1" applyBorder="1" applyAlignment="1" applyProtection="1">
      <alignment horizontal="right" vertical="center" wrapText="1"/>
      <protection locked="0"/>
    </xf>
    <xf numFmtId="0" fontId="23" fillId="0" borderId="38" xfId="0" applyFont="1" applyFill="1" applyBorder="1" applyAlignment="1" applyProtection="1">
      <alignment vertical="center"/>
      <protection locked="0"/>
    </xf>
    <xf numFmtId="174" fontId="23" fillId="10" borderId="38" xfId="31" applyNumberFormat="1" applyFont="1" applyFill="1" applyBorder="1" applyAlignment="1" applyProtection="1">
      <alignment horizontal="right" vertical="center" wrapText="1"/>
      <protection locked="0"/>
    </xf>
    <xf numFmtId="0" fontId="23" fillId="0" borderId="24" xfId="0" applyFont="1" applyFill="1" applyBorder="1" applyAlignment="1" applyProtection="1">
      <alignment vertical="center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vertical="center"/>
      <protection locked="0"/>
    </xf>
    <xf numFmtId="0" fontId="23" fillId="0" borderId="47" xfId="0" applyFont="1" applyFill="1" applyBorder="1" applyAlignment="1" applyProtection="1">
      <alignment vertical="center"/>
      <protection locked="0"/>
    </xf>
    <xf numFmtId="174" fontId="23" fillId="10" borderId="47" xfId="31" applyNumberFormat="1" applyFont="1" applyFill="1" applyBorder="1" applyAlignment="1" applyProtection="1">
      <alignment horizontal="right" vertical="center" wrapText="1"/>
      <protection locked="0"/>
    </xf>
    <xf numFmtId="9" fontId="23" fillId="0" borderId="24" xfId="39" applyFont="1" applyFill="1" applyBorder="1" applyAlignment="1" applyProtection="1">
      <alignment horizontal="right"/>
    </xf>
    <xf numFmtId="0" fontId="23" fillId="0" borderId="29" xfId="0" applyFont="1" applyFill="1" applyBorder="1" applyAlignment="1" applyProtection="1">
      <alignment vertical="center" wrapText="1"/>
      <protection locked="0"/>
    </xf>
    <xf numFmtId="0" fontId="23" fillId="0" borderId="38" xfId="0" applyFont="1" applyFill="1" applyBorder="1" applyAlignment="1" applyProtection="1">
      <alignment vertical="center" wrapText="1"/>
      <protection locked="0"/>
    </xf>
    <xf numFmtId="175" fontId="23" fillId="0" borderId="41" xfId="0" applyNumberFormat="1" applyFont="1" applyFill="1" applyBorder="1" applyAlignment="1" applyProtection="1">
      <alignment horizontal="right"/>
    </xf>
    <xf numFmtId="0" fontId="23" fillId="0" borderId="24" xfId="0" applyFont="1" applyFill="1" applyBorder="1" applyAlignment="1" applyProtection="1">
      <alignment vertical="center" wrapText="1"/>
      <protection locked="0"/>
    </xf>
    <xf numFmtId="9" fontId="23" fillId="0" borderId="24" xfId="39" applyFont="1" applyFill="1" applyBorder="1" applyAlignment="1" applyProtection="1">
      <alignment vertical="center" wrapText="1"/>
    </xf>
    <xf numFmtId="174" fontId="23" fillId="10" borderId="60" xfId="31" applyNumberFormat="1" applyFont="1" applyFill="1" applyBorder="1" applyAlignment="1" applyProtection="1">
      <alignment horizontal="right" vertical="center" wrapText="1"/>
      <protection locked="0"/>
    </xf>
    <xf numFmtId="0" fontId="23" fillId="0" borderId="33" xfId="0" applyFont="1" applyFill="1" applyBorder="1" applyAlignment="1" applyProtection="1">
      <alignment vertical="center" wrapText="1"/>
      <protection locked="0"/>
    </xf>
    <xf numFmtId="9" fontId="23" fillId="0" borderId="24" xfId="39" applyNumberFormat="1" applyFont="1" applyFill="1" applyBorder="1" applyAlignment="1" applyProtection="1">
      <alignment vertical="center" wrapText="1"/>
    </xf>
    <xf numFmtId="9" fontId="23" fillId="0" borderId="24" xfId="39" applyFont="1" applyFill="1" applyBorder="1" applyAlignment="1" applyProtection="1">
      <alignment horizontal="right" vertical="center"/>
    </xf>
    <xf numFmtId="0" fontId="12" fillId="0" borderId="38" xfId="0" applyFont="1" applyFill="1" applyBorder="1" applyAlignment="1" applyProtection="1">
      <alignment vertical="center" wrapText="1"/>
      <protection locked="0"/>
    </xf>
    <xf numFmtId="9" fontId="23" fillId="0" borderId="24" xfId="39" applyNumberFormat="1" applyFont="1" applyFill="1" applyBorder="1" applyAlignment="1" applyProtection="1">
      <alignment horizontal="right" vertical="center"/>
    </xf>
    <xf numFmtId="175" fontId="23" fillId="0" borderId="24" xfId="39" applyNumberFormat="1" applyFont="1" applyFill="1" applyBorder="1" applyAlignment="1" applyProtection="1">
      <alignment vertical="center"/>
    </xf>
    <xf numFmtId="9" fontId="23" fillId="0" borderId="24" xfId="39" applyFont="1" applyFill="1" applyBorder="1" applyAlignment="1" applyProtection="1">
      <alignment vertical="center"/>
    </xf>
    <xf numFmtId="9" fontId="23" fillId="10" borderId="29" xfId="39" applyFont="1" applyFill="1" applyBorder="1" applyAlignment="1" applyProtection="1">
      <alignment horizontal="right" vertical="center" wrapText="1"/>
      <protection locked="0"/>
    </xf>
    <xf numFmtId="9" fontId="23" fillId="12" borderId="24" xfId="39" applyFont="1" applyFill="1" applyBorder="1" applyAlignment="1" applyProtection="1">
      <alignment horizontal="right" vertical="center"/>
    </xf>
    <xf numFmtId="0" fontId="23" fillId="0" borderId="33" xfId="0" applyFont="1" applyFill="1" applyBorder="1" applyAlignment="1" applyProtection="1">
      <alignment vertical="center"/>
      <protection locked="0"/>
    </xf>
    <xf numFmtId="9" fontId="36" fillId="11" borderId="24" xfId="39" applyFont="1" applyFill="1" applyBorder="1" applyAlignment="1" applyProtection="1">
      <alignment horizontal="right" vertical="center"/>
    </xf>
    <xf numFmtId="9" fontId="23" fillId="11" borderId="24" xfId="39" applyNumberFormat="1" applyFont="1" applyFill="1" applyBorder="1" applyAlignment="1" applyProtection="1">
      <alignment horizontal="right" vertical="center" wrapText="1"/>
    </xf>
    <xf numFmtId="0" fontId="18" fillId="0" borderId="4" xfId="22" applyFont="1" applyFill="1" applyBorder="1" applyAlignment="1">
      <alignment horizontal="left" vertical="center" wrapText="1"/>
    </xf>
    <xf numFmtId="0" fontId="18" fillId="0" borderId="4" xfId="22" applyFont="1" applyFill="1" applyBorder="1" applyAlignment="1">
      <alignment horizontal="left" vertical="center"/>
    </xf>
    <xf numFmtId="0" fontId="18" fillId="0" borderId="4" xfId="22" applyNumberFormat="1" applyFont="1" applyFill="1" applyBorder="1" applyAlignment="1">
      <alignment horizontal="left" vertical="center" wrapText="1"/>
    </xf>
    <xf numFmtId="168" fontId="17" fillId="0" borderId="0" xfId="22" applyNumberFormat="1" applyFont="1" applyFill="1"/>
    <xf numFmtId="170" fontId="21" fillId="0" borderId="0" xfId="22" applyNumberFormat="1" applyFont="1" applyFill="1" applyAlignment="1">
      <alignment vertical="center"/>
    </xf>
    <xf numFmtId="0" fontId="18" fillId="0" borderId="4" xfId="22" applyFont="1" applyFill="1" applyBorder="1" applyAlignment="1">
      <alignment horizontal="left" vertical="center"/>
    </xf>
    <xf numFmtId="0" fontId="55" fillId="0" borderId="4" xfId="0" applyFont="1" applyBorder="1" applyAlignment="1">
      <alignment horizontal="left" wrapText="1"/>
    </xf>
    <xf numFmtId="0" fontId="55" fillId="0" borderId="4" xfId="0" applyFont="1" applyBorder="1" applyAlignment="1">
      <alignment vertical="center" wrapText="1"/>
    </xf>
    <xf numFmtId="0" fontId="27" fillId="0" borderId="6" xfId="30" applyFont="1" applyFill="1" applyBorder="1" applyAlignment="1">
      <alignment horizontal="left" vertical="center" wrapText="1"/>
    </xf>
    <xf numFmtId="0" fontId="12" fillId="0" borderId="8" xfId="30" applyFont="1" applyBorder="1" applyAlignment="1">
      <alignment horizontal="center" vertical="center"/>
    </xf>
    <xf numFmtId="171" fontId="15" fillId="0" borderId="20" xfId="31" applyFont="1" applyBorder="1" applyAlignment="1">
      <alignment vertical="center"/>
    </xf>
    <xf numFmtId="0" fontId="56" fillId="0" borderId="23" xfId="0" applyFont="1" applyBorder="1" applyAlignment="1" applyProtection="1">
      <alignment horizontal="left" vertical="center" wrapText="1"/>
      <protection locked="0"/>
    </xf>
    <xf numFmtId="9" fontId="36" fillId="0" borderId="24" xfId="39" applyFont="1" applyFill="1" applyBorder="1" applyAlignment="1" applyProtection="1">
      <alignment horizontal="right" vertical="center" wrapText="1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 applyAlignment="1" applyProtection="1">
      <alignment vertical="center"/>
      <protection locked="0"/>
    </xf>
    <xf numFmtId="0" fontId="36" fillId="0" borderId="29" xfId="0" applyFont="1" applyFill="1" applyBorder="1" applyAlignment="1" applyProtection="1">
      <alignment horizontal="left" vertical="center" wrapText="1"/>
      <protection locked="0"/>
    </xf>
    <xf numFmtId="0" fontId="36" fillId="0" borderId="47" xfId="0" applyFont="1" applyFill="1" applyBorder="1" applyAlignment="1" applyProtection="1">
      <alignment vertical="center"/>
      <protection locked="0"/>
    </xf>
    <xf numFmtId="174" fontId="36" fillId="10" borderId="47" xfId="31" applyNumberFormat="1" applyFont="1" applyFill="1" applyBorder="1" applyAlignment="1" applyProtection="1">
      <alignment horizontal="right" vertical="center" wrapText="1"/>
      <protection locked="0"/>
    </xf>
    <xf numFmtId="9" fontId="36" fillId="0" borderId="24" xfId="39" applyFont="1" applyFill="1" applyBorder="1" applyAlignment="1" applyProtection="1">
      <alignment horizontal="right"/>
    </xf>
    <xf numFmtId="9" fontId="36" fillId="0" borderId="24" xfId="39" applyNumberFormat="1" applyFont="1" applyFill="1" applyBorder="1" applyAlignment="1" applyProtection="1">
      <alignment horizontal="right" vertical="center" wrapText="1"/>
    </xf>
    <xf numFmtId="9" fontId="36" fillId="0" borderId="41" xfId="39" applyFont="1" applyFill="1" applyBorder="1" applyAlignment="1" applyProtection="1">
      <alignment horizontal="right"/>
    </xf>
    <xf numFmtId="175" fontId="36" fillId="0" borderId="41" xfId="0" applyNumberFormat="1" applyFont="1" applyFill="1" applyBorder="1" applyAlignment="1" applyProtection="1">
      <alignment horizontal="right"/>
    </xf>
    <xf numFmtId="9" fontId="36" fillId="10" borderId="29" xfId="39" applyFont="1" applyFill="1" applyBorder="1" applyAlignment="1" applyProtection="1">
      <alignment horizontal="right" vertical="center" wrapText="1"/>
      <protection locked="0"/>
    </xf>
    <xf numFmtId="175" fontId="36" fillId="0" borderId="24" xfId="39" applyNumberFormat="1" applyFont="1" applyFill="1" applyBorder="1" applyAlignment="1" applyProtection="1">
      <alignment vertical="center"/>
    </xf>
    <xf numFmtId="0" fontId="36" fillId="0" borderId="24" xfId="0" applyFont="1" applyFill="1" applyBorder="1" applyAlignment="1" applyProtection="1">
      <alignment vertical="center" wrapText="1"/>
      <protection locked="0"/>
    </xf>
    <xf numFmtId="9" fontId="36" fillId="0" borderId="24" xfId="39" applyFont="1" applyFill="1" applyBorder="1" applyAlignment="1" applyProtection="1">
      <alignment vertical="center" wrapText="1"/>
    </xf>
    <xf numFmtId="9" fontId="36" fillId="0" borderId="24" xfId="39" applyNumberFormat="1" applyFont="1" applyFill="1" applyBorder="1" applyAlignment="1" applyProtection="1">
      <alignment vertical="center" wrapText="1"/>
    </xf>
    <xf numFmtId="0" fontId="18" fillId="0" borderId="4" xfId="22" applyFont="1" applyFill="1" applyBorder="1" applyAlignment="1">
      <alignment horizontal="left" vertical="center"/>
    </xf>
    <xf numFmtId="0" fontId="12" fillId="0" borderId="4" xfId="30" applyFont="1" applyFill="1" applyBorder="1" applyAlignment="1">
      <alignment horizontal="center" vertical="center"/>
    </xf>
    <xf numFmtId="1" fontId="15" fillId="0" borderId="3" xfId="30" applyNumberFormat="1" applyFont="1" applyBorder="1" applyAlignment="1">
      <alignment vertical="center" wrapText="1"/>
    </xf>
    <xf numFmtId="43" fontId="15" fillId="0" borderId="1" xfId="33" applyFont="1" applyBorder="1" applyAlignment="1">
      <alignment vertical="center"/>
    </xf>
    <xf numFmtId="0" fontId="15" fillId="0" borderId="8" xfId="30" applyFont="1" applyBorder="1" applyAlignment="1">
      <alignment horizontal="center" vertical="center"/>
    </xf>
    <xf numFmtId="1" fontId="12" fillId="0" borderId="0" xfId="30" applyNumberFormat="1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74" fontId="36" fillId="10" borderId="33" xfId="31" applyNumberFormat="1" applyFont="1" applyFill="1" applyBorder="1" applyAlignment="1" applyProtection="1">
      <alignment horizontal="right" vertical="center" wrapText="1"/>
      <protection locked="0"/>
    </xf>
    <xf numFmtId="0" fontId="36" fillId="0" borderId="33" xfId="0" applyFont="1" applyFill="1" applyBorder="1" applyAlignment="1" applyProtection="1">
      <alignment vertical="center" wrapText="1"/>
      <protection locked="0"/>
    </xf>
    <xf numFmtId="166" fontId="16" fillId="3" borderId="2" xfId="22" applyNumberFormat="1" applyFont="1" applyFill="1" applyBorder="1" applyAlignment="1">
      <alignment vertical="center" wrapText="1"/>
    </xf>
    <xf numFmtId="17" fontId="18" fillId="3" borderId="4" xfId="22" applyNumberFormat="1" applyFont="1" applyFill="1" applyBorder="1" applyAlignment="1">
      <alignment horizontal="center" vertical="center" wrapText="1"/>
    </xf>
    <xf numFmtId="165" fontId="8" fillId="3" borderId="4" xfId="22" applyNumberFormat="1" applyFont="1" applyFill="1" applyBorder="1" applyAlignment="1">
      <alignment horizontal="center" vertical="center" wrapText="1"/>
    </xf>
    <xf numFmtId="17" fontId="8" fillId="3" borderId="4" xfId="22" applyNumberFormat="1" applyFont="1" applyFill="1" applyBorder="1" applyAlignment="1">
      <alignment horizontal="center" vertical="center" wrapText="1"/>
    </xf>
    <xf numFmtId="168" fontId="8" fillId="3" borderId="4" xfId="22" applyNumberFormat="1" applyFont="1" applyFill="1" applyBorder="1" applyAlignment="1">
      <alignment horizontal="center" vertical="center" wrapText="1"/>
    </xf>
    <xf numFmtId="168" fontId="18" fillId="3" borderId="4" xfId="22" applyNumberFormat="1" applyFont="1" applyFill="1" applyBorder="1" applyAlignment="1">
      <alignment horizontal="center" vertical="center" wrapText="1"/>
    </xf>
    <xf numFmtId="17" fontId="18" fillId="3" borderId="6" xfId="22" applyNumberFormat="1" applyFont="1" applyFill="1" applyBorder="1" applyAlignment="1">
      <alignment horizontal="center" vertical="center" wrapText="1"/>
    </xf>
    <xf numFmtId="17" fontId="18" fillId="3" borderId="12" xfId="22" applyNumberFormat="1" applyFont="1" applyFill="1" applyBorder="1" applyAlignment="1">
      <alignment horizontal="center" vertical="center" wrapText="1"/>
    </xf>
    <xf numFmtId="17" fontId="18" fillId="3" borderId="8" xfId="22" applyNumberFormat="1" applyFont="1" applyFill="1" applyBorder="1" applyAlignment="1">
      <alignment horizontal="center" vertical="center" wrapText="1"/>
    </xf>
    <xf numFmtId="0" fontId="18" fillId="0" borderId="4" xfId="22" applyFont="1" applyFill="1" applyBorder="1" applyAlignment="1">
      <alignment horizontal="left" vertical="center" wrapText="1"/>
    </xf>
    <xf numFmtId="0" fontId="8" fillId="0" borderId="4" xfId="22" applyFont="1" applyFill="1" applyBorder="1" applyAlignment="1">
      <alignment horizontal="left" vertical="center" wrapText="1"/>
    </xf>
    <xf numFmtId="0" fontId="8" fillId="0" borderId="6" xfId="22" applyFont="1" applyFill="1" applyBorder="1" applyAlignment="1">
      <alignment horizontal="left" vertical="center" wrapText="1"/>
    </xf>
    <xf numFmtId="0" fontId="18" fillId="0" borderId="4" xfId="22" applyFont="1" applyFill="1" applyBorder="1" applyAlignment="1">
      <alignment horizontal="left" vertical="center"/>
    </xf>
    <xf numFmtId="0" fontId="18" fillId="0" borderId="4" xfId="22" applyNumberFormat="1" applyFont="1" applyFill="1" applyBorder="1" applyAlignment="1">
      <alignment horizontal="left" vertical="center" wrapText="1"/>
    </xf>
    <xf numFmtId="0" fontId="18" fillId="0" borderId="9" xfId="22" applyNumberFormat="1" applyFont="1" applyFill="1" applyBorder="1" applyAlignment="1">
      <alignment horizontal="left" vertical="center" wrapText="1"/>
    </xf>
    <xf numFmtId="0" fontId="18" fillId="0" borderId="3" xfId="22" applyFont="1" applyFill="1" applyBorder="1" applyAlignment="1">
      <alignment horizontal="left" vertical="center" wrapText="1"/>
    </xf>
    <xf numFmtId="0" fontId="18" fillId="0" borderId="5" xfId="22" applyFont="1" applyFill="1" applyBorder="1" applyAlignment="1">
      <alignment horizontal="left" vertical="center" wrapText="1"/>
    </xf>
    <xf numFmtId="0" fontId="18" fillId="0" borderId="9" xfId="22" applyFont="1" applyFill="1" applyBorder="1" applyAlignment="1">
      <alignment horizontal="left" vertical="center" wrapText="1"/>
    </xf>
    <xf numFmtId="0" fontId="18" fillId="0" borderId="6" xfId="22" applyFont="1" applyFill="1" applyBorder="1" applyAlignment="1">
      <alignment horizontal="left" vertical="center" wrapText="1"/>
    </xf>
    <xf numFmtId="0" fontId="18" fillId="0" borderId="6" xfId="22" applyFont="1" applyFill="1" applyBorder="1" applyAlignment="1">
      <alignment horizontal="left" vertical="center"/>
    </xf>
    <xf numFmtId="0" fontId="18" fillId="0" borderId="6" xfId="22" applyNumberFormat="1" applyFont="1" applyFill="1" applyBorder="1" applyAlignment="1">
      <alignment horizontal="left" vertical="center" wrapText="1"/>
    </xf>
    <xf numFmtId="41" fontId="18" fillId="3" borderId="4" xfId="22" applyNumberFormat="1" applyFont="1" applyFill="1" applyBorder="1" applyAlignment="1">
      <alignment horizontal="center" vertical="center" wrapText="1"/>
    </xf>
    <xf numFmtId="0" fontId="15" fillId="2" borderId="6" xfId="30" applyFont="1" applyFill="1" applyBorder="1" applyAlignment="1">
      <alignment horizontal="center" vertical="center"/>
    </xf>
    <xf numFmtId="0" fontId="15" fillId="2" borderId="12" xfId="30" applyFont="1" applyFill="1" applyBorder="1" applyAlignment="1">
      <alignment horizontal="center" vertical="center"/>
    </xf>
    <xf numFmtId="0" fontId="15" fillId="2" borderId="8" xfId="30" applyFont="1" applyFill="1" applyBorder="1" applyAlignment="1">
      <alignment horizontal="center" vertical="center"/>
    </xf>
    <xf numFmtId="0" fontId="34" fillId="5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7" fillId="6" borderId="0" xfId="0" applyFont="1" applyFill="1" applyAlignment="1" applyProtection="1">
      <alignment vertical="center" wrapText="1"/>
      <protection locked="0"/>
    </xf>
    <xf numFmtId="0" fontId="38" fillId="6" borderId="0" xfId="0" applyFont="1" applyFill="1" applyAlignment="1" applyProtection="1">
      <alignment vertical="center" wrapText="1"/>
      <protection locked="0"/>
    </xf>
    <xf numFmtId="0" fontId="39" fillId="7" borderId="7" xfId="0" applyFont="1" applyFill="1" applyBorder="1" applyAlignment="1" applyProtection="1">
      <alignment horizontal="center" vertical="center" wrapText="1"/>
      <protection locked="0"/>
    </xf>
    <xf numFmtId="0" fontId="40" fillId="7" borderId="15" xfId="0" applyFont="1" applyFill="1" applyBorder="1" applyAlignment="1" applyProtection="1">
      <alignment horizontal="center" vertical="center" wrapText="1"/>
      <protection locked="0"/>
    </xf>
    <xf numFmtId="0" fontId="41" fillId="8" borderId="7" xfId="0" applyFont="1" applyFill="1" applyBorder="1" applyAlignment="1" applyProtection="1">
      <alignment horizontal="left" vertical="center" wrapText="1"/>
      <protection locked="0"/>
    </xf>
    <xf numFmtId="0" fontId="41" fillId="8" borderId="19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41" fillId="9" borderId="7" xfId="0" applyFont="1" applyFill="1" applyBorder="1" applyAlignment="1" applyProtection="1">
      <alignment horizontal="left" vertical="center" wrapText="1"/>
      <protection locked="0"/>
    </xf>
    <xf numFmtId="0" fontId="41" fillId="9" borderId="19" xfId="0" applyFont="1" applyFill="1" applyBorder="1" applyAlignment="1" applyProtection="1">
      <alignment horizontal="left" vertical="center" wrapText="1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44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4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9" fontId="23" fillId="0" borderId="41" xfId="39" applyFont="1" applyBorder="1" applyAlignment="1" applyProtection="1">
      <alignment horizontal="center" vertical="center" wrapText="1"/>
      <protection locked="0"/>
    </xf>
    <xf numFmtId="9" fontId="23" fillId="0" borderId="44" xfId="39" applyFont="1" applyBorder="1" applyAlignment="1" applyProtection="1">
      <alignment horizontal="center" vertical="center" wrapText="1"/>
      <protection locked="0"/>
    </xf>
    <xf numFmtId="9" fontId="13" fillId="0" borderId="44" xfId="39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52" fillId="0" borderId="42" xfId="0" applyFont="1" applyBorder="1" applyAlignment="1" applyProtection="1">
      <alignment horizontal="left" vertical="center" wrapText="1"/>
      <protection locked="0"/>
    </xf>
    <xf numFmtId="0" fontId="23" fillId="0" borderId="45" xfId="0" applyFont="1" applyBorder="1" applyAlignment="1" applyProtection="1">
      <alignment wrapText="1"/>
      <protection locked="0"/>
    </xf>
    <xf numFmtId="0" fontId="13" fillId="0" borderId="48" xfId="0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2" fillId="0" borderId="36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52" fillId="0" borderId="25" xfId="0" applyFont="1" applyBorder="1" applyAlignment="1" applyProtection="1">
      <alignment horizontal="left" vertical="center" wrapText="1"/>
      <protection locked="0"/>
    </xf>
    <xf numFmtId="0" fontId="52" fillId="0" borderId="30" xfId="0" applyFont="1" applyBorder="1" applyAlignment="1" applyProtection="1">
      <alignment horizontal="left" vertical="center" wrapText="1"/>
      <protection locked="0"/>
    </xf>
    <xf numFmtId="0" fontId="52" fillId="0" borderId="34" xfId="0" applyFont="1" applyBorder="1" applyAlignment="1" applyProtection="1">
      <alignment horizontal="left" vertical="center" wrapText="1"/>
      <protection locked="0"/>
    </xf>
    <xf numFmtId="0" fontId="52" fillId="0" borderId="39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44" fillId="0" borderId="36" xfId="0" applyFont="1" applyFill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9" fontId="23" fillId="0" borderId="47" xfId="39" applyFont="1" applyBorder="1" applyAlignment="1" applyProtection="1">
      <alignment horizontal="center" vertical="center" wrapText="1"/>
      <protection locked="0"/>
    </xf>
    <xf numFmtId="0" fontId="52" fillId="0" borderId="41" xfId="0" applyFont="1" applyBorder="1" applyAlignment="1" applyProtection="1">
      <alignment vertical="center" wrapText="1"/>
      <protection locked="0"/>
    </xf>
    <xf numFmtId="0" fontId="52" fillId="0" borderId="44" xfId="0" applyFont="1" applyBorder="1" applyAlignment="1" applyProtection="1">
      <alignment vertical="center" wrapText="1"/>
      <protection locked="0"/>
    </xf>
    <xf numFmtId="0" fontId="52" fillId="0" borderId="47" xfId="0" applyFont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49" xfId="0" applyBorder="1" applyAlignment="1" applyProtection="1">
      <protection locked="0"/>
    </xf>
    <xf numFmtId="9" fontId="13" fillId="0" borderId="47" xfId="39" applyFont="1" applyBorder="1" applyAlignment="1" applyProtection="1">
      <alignment horizontal="center" vertical="center" wrapText="1"/>
      <protection locked="0"/>
    </xf>
    <xf numFmtId="0" fontId="52" fillId="0" borderId="30" xfId="0" applyFont="1" applyBorder="1" applyAlignment="1" applyProtection="1">
      <alignment wrapText="1"/>
      <protection locked="0"/>
    </xf>
    <xf numFmtId="0" fontId="52" fillId="0" borderId="39" xfId="0" applyFont="1" applyBorder="1" applyAlignment="1" applyProtection="1">
      <alignment wrapText="1"/>
      <protection locked="0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6" fillId="0" borderId="36" xfId="0" applyFont="1" applyBorder="1" applyAlignment="1" applyProtection="1">
      <alignment horizontal="center" vertical="center" wrapText="1"/>
      <protection locked="0"/>
    </xf>
    <xf numFmtId="0" fontId="36" fillId="0" borderId="41" xfId="0" applyFont="1" applyBorder="1" applyAlignment="1" applyProtection="1">
      <alignment vertical="center" wrapText="1"/>
      <protection locked="0"/>
    </xf>
    <xf numFmtId="0" fontId="47" fillId="0" borderId="44" xfId="0" applyFont="1" applyBorder="1" applyAlignment="1" applyProtection="1">
      <alignment vertical="center" wrapText="1"/>
      <protection locked="0"/>
    </xf>
    <xf numFmtId="0" fontId="47" fillId="0" borderId="47" xfId="0" applyFont="1" applyBorder="1" applyAlignment="1" applyProtection="1">
      <alignment vertical="center" wrapText="1"/>
      <protection locked="0"/>
    </xf>
    <xf numFmtId="0" fontId="42" fillId="0" borderId="53" xfId="0" applyFont="1" applyBorder="1" applyAlignment="1" applyProtection="1">
      <alignment vertical="center" wrapText="1"/>
      <protection locked="0"/>
    </xf>
    <xf numFmtId="0" fontId="43" fillId="0" borderId="54" xfId="0" applyFont="1" applyBorder="1" applyAlignment="1" applyProtection="1">
      <alignment vertical="center" wrapText="1"/>
      <protection locked="0"/>
    </xf>
    <xf numFmtId="0" fontId="43" fillId="0" borderId="55" xfId="0" applyFont="1" applyBorder="1" applyAlignment="1" applyProtection="1">
      <alignment vertical="center" wrapText="1"/>
      <protection locked="0"/>
    </xf>
    <xf numFmtId="0" fontId="36" fillId="0" borderId="43" xfId="0" applyFont="1" applyBorder="1" applyAlignment="1" applyProtection="1">
      <alignment vertical="center" wrapText="1"/>
      <protection locked="0"/>
    </xf>
    <xf numFmtId="0" fontId="47" fillId="0" borderId="46" xfId="0" applyFont="1" applyBorder="1" applyAlignment="1" applyProtection="1">
      <alignment vertical="center" wrapText="1"/>
      <protection locked="0"/>
    </xf>
    <xf numFmtId="0" fontId="47" fillId="0" borderId="49" xfId="0" applyFont="1" applyBorder="1" applyAlignment="1" applyProtection="1">
      <alignment vertical="center" wrapText="1"/>
      <protection locked="0"/>
    </xf>
    <xf numFmtId="0" fontId="36" fillId="0" borderId="43" xfId="0" applyFont="1" applyFill="1" applyBorder="1" applyAlignment="1" applyProtection="1">
      <alignment vertical="center" wrapText="1"/>
      <protection locked="0"/>
    </xf>
    <xf numFmtId="0" fontId="36" fillId="0" borderId="46" xfId="0" applyFont="1" applyFill="1" applyBorder="1" applyAlignment="1" applyProtection="1">
      <alignment vertical="center" wrapText="1"/>
      <protection locked="0"/>
    </xf>
    <xf numFmtId="0" fontId="36" fillId="0" borderId="49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27" xfId="0" applyFont="1" applyFill="1" applyBorder="1" applyAlignment="1" applyProtection="1">
      <alignment horizontal="center" vertical="center" wrapText="1"/>
      <protection locked="0"/>
    </xf>
    <xf numFmtId="0" fontId="32" fillId="0" borderId="36" xfId="0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Fill="1" applyBorder="1" applyAlignment="1" applyProtection="1">
      <alignment vertical="center" wrapText="1"/>
      <protection locked="0"/>
    </xf>
    <xf numFmtId="0" fontId="23" fillId="0" borderId="44" xfId="0" applyFont="1" applyFill="1" applyBorder="1" applyAlignment="1" applyProtection="1">
      <alignment vertical="center" wrapText="1"/>
      <protection locked="0"/>
    </xf>
    <xf numFmtId="0" fontId="23" fillId="0" borderId="47" xfId="0" applyFont="1" applyFill="1" applyBorder="1" applyAlignment="1" applyProtection="1">
      <alignment vertical="center" wrapText="1"/>
      <protection locked="0"/>
    </xf>
    <xf numFmtId="0" fontId="23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44" xfId="0" applyFont="1" applyFill="1" applyBorder="1" applyAlignment="1" applyProtection="1">
      <alignment horizontal="center" vertical="center" wrapText="1"/>
      <protection locked="0"/>
    </xf>
    <xf numFmtId="0" fontId="23" fillId="0" borderId="47" xfId="0" applyFont="1" applyFill="1" applyBorder="1" applyAlignment="1" applyProtection="1">
      <alignment horizontal="center" vertical="center" wrapText="1"/>
      <protection locked="0"/>
    </xf>
    <xf numFmtId="0" fontId="52" fillId="0" borderId="41" xfId="0" applyFont="1" applyFill="1" applyBorder="1" applyAlignment="1" applyProtection="1">
      <alignment vertical="center" wrapText="1"/>
      <protection locked="0"/>
    </xf>
    <xf numFmtId="0" fontId="52" fillId="0" borderId="44" xfId="0" applyFont="1" applyFill="1" applyBorder="1" applyAlignment="1" applyProtection="1">
      <alignment vertical="center" wrapText="1"/>
      <protection locked="0"/>
    </xf>
    <xf numFmtId="0" fontId="52" fillId="0" borderId="47" xfId="0" applyFont="1" applyFill="1" applyBorder="1" applyAlignment="1" applyProtection="1">
      <alignment vertical="center" wrapText="1"/>
      <protection locked="0"/>
    </xf>
    <xf numFmtId="0" fontId="32" fillId="0" borderId="63" xfId="0" applyFont="1" applyBorder="1" applyAlignment="1" applyProtection="1">
      <alignment horizontal="center" vertical="center" wrapText="1"/>
      <protection locked="0"/>
    </xf>
    <xf numFmtId="0" fontId="32" fillId="0" borderId="64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23" fillId="0" borderId="50" xfId="0" applyFont="1" applyFill="1" applyBorder="1" applyAlignment="1" applyProtection="1">
      <alignment vertical="center" wrapText="1"/>
      <protection locked="0"/>
    </xf>
    <xf numFmtId="0" fontId="23" fillId="0" borderId="51" xfId="0" applyFont="1" applyFill="1" applyBorder="1" applyAlignment="1" applyProtection="1">
      <alignment vertical="center" wrapText="1"/>
      <protection locked="0"/>
    </xf>
    <xf numFmtId="0" fontId="23" fillId="0" borderId="52" xfId="0" applyFont="1" applyFill="1" applyBorder="1" applyAlignment="1" applyProtection="1">
      <alignment vertical="center" wrapText="1"/>
      <protection locked="0"/>
    </xf>
    <xf numFmtId="0" fontId="30" fillId="0" borderId="27" xfId="0" applyFont="1" applyBorder="1" applyAlignment="1" applyProtection="1">
      <alignment horizontal="center" wrapText="1"/>
      <protection locked="0"/>
    </xf>
    <xf numFmtId="0" fontId="30" fillId="0" borderId="36" xfId="0" applyFont="1" applyBorder="1" applyAlignment="1" applyProtection="1">
      <alignment horizontal="center" wrapText="1"/>
      <protection locked="0"/>
    </xf>
    <xf numFmtId="0" fontId="36" fillId="0" borderId="41" xfId="0" applyFont="1" applyFill="1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7" xfId="0" applyBorder="1" applyAlignment="1" applyProtection="1">
      <alignment wrapText="1"/>
      <protection locked="0"/>
    </xf>
    <xf numFmtId="9" fontId="36" fillId="0" borderId="41" xfId="39" applyFont="1" applyFill="1" applyBorder="1" applyAlignment="1" applyProtection="1">
      <alignment horizontal="center" vertical="center" wrapText="1"/>
      <protection locked="0"/>
    </xf>
    <xf numFmtId="9" fontId="0" fillId="0" borderId="44" xfId="39" applyFont="1" applyBorder="1" applyAlignment="1" applyProtection="1">
      <alignment horizontal="center" vertical="center" wrapText="1"/>
      <protection locked="0"/>
    </xf>
    <xf numFmtId="9" fontId="0" fillId="0" borderId="47" xfId="39" applyFont="1" applyBorder="1" applyAlignment="1" applyProtection="1">
      <alignment horizontal="center" vertical="center" wrapText="1"/>
      <protection locked="0"/>
    </xf>
    <xf numFmtId="0" fontId="42" fillId="0" borderId="23" xfId="0" applyFont="1" applyFill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wrapText="1"/>
      <protection locked="0"/>
    </xf>
    <xf numFmtId="0" fontId="45" fillId="0" borderId="13" xfId="0" applyFont="1" applyBorder="1" applyAlignment="1" applyProtection="1">
      <alignment wrapText="1"/>
      <protection locked="0"/>
    </xf>
    <xf numFmtId="0" fontId="32" fillId="0" borderId="56" xfId="0" applyFont="1" applyFill="1" applyBorder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42" fillId="0" borderId="41" xfId="0" applyFont="1" applyFill="1" applyBorder="1" applyAlignment="1" applyProtection="1">
      <alignment vertical="center" wrapText="1"/>
      <protection locked="0"/>
    </xf>
    <xf numFmtId="0" fontId="45" fillId="0" borderId="44" xfId="0" applyFont="1" applyBorder="1" applyAlignment="1" applyProtection="1">
      <alignment wrapText="1"/>
      <protection locked="0"/>
    </xf>
    <xf numFmtId="0" fontId="45" fillId="0" borderId="47" xfId="0" applyFont="1" applyBorder="1" applyAlignment="1" applyProtection="1">
      <alignment wrapText="1"/>
      <protection locked="0"/>
    </xf>
    <xf numFmtId="9" fontId="0" fillId="0" borderId="44" xfId="39" applyFont="1" applyBorder="1" applyAlignment="1" applyProtection="1">
      <alignment horizontal="center" wrapText="1"/>
      <protection locked="0"/>
    </xf>
    <xf numFmtId="9" fontId="0" fillId="0" borderId="47" xfId="39" applyFont="1" applyBorder="1" applyAlignment="1" applyProtection="1">
      <alignment horizontal="center" wrapText="1"/>
      <protection locked="0"/>
    </xf>
    <xf numFmtId="0" fontId="42" fillId="0" borderId="53" xfId="0" applyFont="1" applyFill="1" applyBorder="1" applyAlignment="1" applyProtection="1">
      <alignment vertical="center" wrapText="1"/>
      <protection locked="0"/>
    </xf>
    <xf numFmtId="0" fontId="45" fillId="0" borderId="54" xfId="0" applyFont="1" applyBorder="1" applyAlignment="1" applyProtection="1">
      <alignment wrapText="1"/>
      <protection locked="0"/>
    </xf>
    <xf numFmtId="0" fontId="45" fillId="0" borderId="55" xfId="0" applyFont="1" applyBorder="1" applyAlignment="1" applyProtection="1">
      <alignment wrapText="1"/>
      <protection locked="0"/>
    </xf>
    <xf numFmtId="0" fontId="13" fillId="0" borderId="44" xfId="0" applyFont="1" applyBorder="1" applyAlignment="1" applyProtection="1">
      <alignment wrapText="1"/>
      <protection locked="0"/>
    </xf>
    <xf numFmtId="0" fontId="13" fillId="0" borderId="47" xfId="0" applyFont="1" applyBorder="1" applyAlignment="1" applyProtection="1">
      <alignment wrapText="1"/>
      <protection locked="0"/>
    </xf>
    <xf numFmtId="9" fontId="23" fillId="0" borderId="41" xfId="39" applyFont="1" applyFill="1" applyBorder="1" applyAlignment="1" applyProtection="1">
      <alignment horizontal="center" vertical="center" wrapText="1"/>
      <protection locked="0"/>
    </xf>
    <xf numFmtId="9" fontId="52" fillId="0" borderId="41" xfId="39" applyFont="1" applyFill="1" applyBorder="1" applyAlignment="1" applyProtection="1">
      <alignment horizontal="left" vertical="center" wrapText="1"/>
      <protection locked="0"/>
    </xf>
    <xf numFmtId="9" fontId="53" fillId="0" borderId="44" xfId="39" applyFont="1" applyBorder="1" applyAlignment="1" applyProtection="1">
      <alignment horizontal="left" vertical="center" wrapText="1"/>
      <protection locked="0"/>
    </xf>
    <xf numFmtId="9" fontId="53" fillId="0" borderId="47" xfId="39" applyFont="1" applyBorder="1" applyAlignment="1" applyProtection="1">
      <alignment horizontal="left" vertical="center" wrapText="1"/>
      <protection locked="0"/>
    </xf>
    <xf numFmtId="174" fontId="36" fillId="10" borderId="33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61" xfId="0" applyBorder="1" applyAlignment="1">
      <alignment horizontal="right" vertical="center" wrapText="1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36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45" fillId="0" borderId="54" xfId="0" applyFont="1" applyBorder="1" applyAlignment="1" applyProtection="1">
      <alignment vertical="center" wrapText="1"/>
      <protection locked="0"/>
    </xf>
    <xf numFmtId="0" fontId="45" fillId="0" borderId="55" xfId="0" applyFont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36" fillId="0" borderId="33" xfId="0" applyFont="1" applyFill="1" applyBorder="1" applyAlignment="1" applyProtection="1">
      <alignment vertical="center" wrapText="1"/>
      <protection locked="0"/>
    </xf>
    <xf numFmtId="0" fontId="0" fillId="0" borderId="61" xfId="0" applyBorder="1" applyAlignment="1">
      <alignment vertical="center" wrapText="1"/>
    </xf>
    <xf numFmtId="0" fontId="13" fillId="0" borderId="44" xfId="0" applyFont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52" fillId="0" borderId="53" xfId="0" applyFont="1" applyFill="1" applyBorder="1" applyAlignment="1" applyProtection="1">
      <alignment vertical="center" wrapText="1"/>
      <protection locked="0"/>
    </xf>
    <xf numFmtId="0" fontId="53" fillId="0" borderId="54" xfId="0" applyFont="1" applyBorder="1" applyAlignment="1" applyProtection="1">
      <alignment vertical="center" wrapText="1"/>
      <protection locked="0"/>
    </xf>
    <xf numFmtId="0" fontId="53" fillId="0" borderId="55" xfId="0" applyFon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protection locked="0"/>
    </xf>
    <xf numFmtId="0" fontId="13" fillId="0" borderId="47" xfId="0" applyFont="1" applyBorder="1" applyAlignment="1" applyProtection="1">
      <protection locked="0"/>
    </xf>
    <xf numFmtId="0" fontId="23" fillId="0" borderId="41" xfId="0" quotePrefix="1" applyFont="1" applyFill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52" fillId="0" borderId="41" xfId="0" applyFont="1" applyBorder="1" applyAlignment="1" applyProtection="1">
      <alignment horizontal="left" vertical="center" wrapText="1"/>
      <protection locked="0"/>
    </xf>
    <xf numFmtId="0" fontId="52" fillId="0" borderId="44" xfId="0" applyFont="1" applyBorder="1" applyAlignment="1" applyProtection="1">
      <alignment horizontal="left" vertical="center" wrapText="1"/>
      <protection locked="0"/>
    </xf>
    <xf numFmtId="0" fontId="52" fillId="0" borderId="47" xfId="0" applyFont="1" applyBorder="1" applyAlignment="1" applyProtection="1">
      <alignment horizontal="left" vertical="center" wrapText="1"/>
      <protection locked="0"/>
    </xf>
    <xf numFmtId="0" fontId="36" fillId="0" borderId="44" xfId="0" applyFont="1" applyFill="1" applyBorder="1" applyAlignment="1" applyProtection="1">
      <alignment vertical="center" wrapText="1"/>
      <protection locked="0"/>
    </xf>
    <xf numFmtId="0" fontId="36" fillId="0" borderId="47" xfId="0" applyFont="1" applyFill="1" applyBorder="1" applyAlignment="1" applyProtection="1">
      <alignment vertical="center" wrapText="1"/>
      <protection locked="0"/>
    </xf>
    <xf numFmtId="0" fontId="13" fillId="0" borderId="44" xfId="0" applyFont="1" applyBorder="1" applyAlignment="1" applyProtection="1">
      <alignment horizontal="center" wrapText="1"/>
      <protection locked="0"/>
    </xf>
    <xf numFmtId="0" fontId="13" fillId="0" borderId="47" xfId="0" applyFont="1" applyBorder="1" applyAlignment="1" applyProtection="1">
      <alignment horizontal="center" wrapText="1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55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28" fillId="2" borderId="4" xfId="30" applyFont="1" applyFill="1" applyBorder="1" applyAlignment="1">
      <alignment horizontal="center" vertical="center"/>
    </xf>
    <xf numFmtId="0" fontId="36" fillId="0" borderId="41" xfId="0" applyFont="1" applyBorder="1" applyAlignment="1" applyProtection="1">
      <alignment horizontal="left" vertical="center" wrapText="1"/>
      <protection locked="0"/>
    </xf>
    <xf numFmtId="0" fontId="36" fillId="0" borderId="44" xfId="0" applyFont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9" fontId="36" fillId="0" borderId="41" xfId="39" applyFont="1" applyBorder="1" applyAlignment="1" applyProtection="1">
      <alignment horizontal="center" vertical="center" wrapText="1"/>
      <protection locked="0"/>
    </xf>
    <xf numFmtId="9" fontId="36" fillId="0" borderId="44" xfId="39" applyFont="1" applyBorder="1" applyAlignment="1" applyProtection="1">
      <alignment horizontal="center" vertical="center" wrapText="1"/>
      <protection locked="0"/>
    </xf>
    <xf numFmtId="0" fontId="42" fillId="0" borderId="42" xfId="0" applyFont="1" applyBorder="1" applyAlignment="1" applyProtection="1">
      <alignment horizontal="left" vertical="center" wrapText="1"/>
      <protection locked="0"/>
    </xf>
    <xf numFmtId="0" fontId="36" fillId="0" borderId="45" xfId="0" applyFont="1" applyBorder="1" applyAlignment="1" applyProtection="1">
      <alignment wrapText="1"/>
      <protection locked="0"/>
    </xf>
    <xf numFmtId="0" fontId="57" fillId="0" borderId="48" xfId="0" applyFont="1" applyBorder="1" applyAlignment="1" applyProtection="1">
      <alignment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9" xfId="0" applyFont="1" applyBorder="1" applyAlignment="1" applyProtection="1">
      <alignment horizontal="left" vertical="center" wrapText="1"/>
      <protection locked="0"/>
    </xf>
    <xf numFmtId="0" fontId="42" fillId="0" borderId="42" xfId="0" applyFont="1" applyBorder="1" applyAlignment="1" applyProtection="1">
      <alignment vertical="center" wrapText="1"/>
      <protection locked="0"/>
    </xf>
    <xf numFmtId="0" fontId="42" fillId="0" borderId="45" xfId="0" applyFont="1" applyBorder="1" applyAlignment="1" applyProtection="1">
      <alignment vertical="center" wrapText="1"/>
      <protection locked="0"/>
    </xf>
    <xf numFmtId="0" fontId="42" fillId="0" borderId="48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wrapText="1"/>
      <protection locked="0"/>
    </xf>
    <xf numFmtId="0" fontId="42" fillId="0" borderId="39" xfId="0" applyFont="1" applyBorder="1" applyAlignment="1" applyProtection="1">
      <alignment wrapText="1"/>
      <protection locked="0"/>
    </xf>
    <xf numFmtId="0" fontId="0" fillId="0" borderId="44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36" fillId="0" borderId="50" xfId="0" applyFont="1" applyFill="1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9" fontId="36" fillId="0" borderId="22" xfId="39" applyFont="1" applyBorder="1" applyAlignment="1" applyProtection="1">
      <alignment horizontal="center" vertical="center" wrapText="1"/>
      <protection locked="0"/>
    </xf>
    <xf numFmtId="9" fontId="36" fillId="0" borderId="28" xfId="39" applyFont="1" applyBorder="1" applyAlignment="1" applyProtection="1">
      <alignment horizontal="center" vertical="center" wrapText="1"/>
      <protection locked="0"/>
    </xf>
    <xf numFmtId="9" fontId="36" fillId="0" borderId="37" xfId="39" applyFont="1" applyBorder="1" applyAlignment="1" applyProtection="1">
      <alignment horizontal="center" vertical="center" wrapText="1"/>
      <protection locked="0"/>
    </xf>
    <xf numFmtId="9" fontId="42" fillId="0" borderId="41" xfId="39" applyFont="1" applyFill="1" applyBorder="1" applyAlignment="1" applyProtection="1">
      <alignment horizontal="left" vertical="center" wrapText="1"/>
      <protection locked="0"/>
    </xf>
    <xf numFmtId="9" fontId="45" fillId="0" borderId="44" xfId="39" applyFont="1" applyBorder="1" applyAlignment="1" applyProtection="1">
      <alignment horizontal="left" vertical="center" wrapText="1"/>
      <protection locked="0"/>
    </xf>
    <xf numFmtId="9" fontId="45" fillId="0" borderId="47" xfId="39" applyFont="1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protection locked="0"/>
    </xf>
    <xf numFmtId="0" fontId="36" fillId="0" borderId="41" xfId="0" quotePrefix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/>
      <protection locked="0"/>
    </xf>
    <xf numFmtId="0" fontId="42" fillId="0" borderId="41" xfId="0" applyFont="1" applyBorder="1" applyAlignment="1" applyProtection="1">
      <alignment horizontal="left" vertical="center" wrapText="1"/>
      <protection locked="0"/>
    </xf>
    <xf numFmtId="0" fontId="42" fillId="0" borderId="44" xfId="0" applyFont="1" applyBorder="1" applyAlignment="1" applyProtection="1">
      <alignment horizontal="left" vertical="center" wrapText="1"/>
      <protection locked="0"/>
    </xf>
    <xf numFmtId="0" fontId="42" fillId="0" borderId="47" xfId="0" applyFont="1" applyBorder="1" applyAlignment="1" applyProtection="1">
      <alignment horizontal="left" vertical="center" wrapText="1"/>
      <protection locked="0"/>
    </xf>
    <xf numFmtId="0" fontId="42" fillId="0" borderId="53" xfId="0" applyFont="1" applyBorder="1" applyAlignment="1" applyProtection="1">
      <alignment horizontal="left" vertical="center" wrapText="1"/>
      <protection locked="0"/>
    </xf>
    <xf numFmtId="0" fontId="42" fillId="0" borderId="54" xfId="0" applyFont="1" applyBorder="1" applyAlignment="1" applyProtection="1">
      <alignment horizontal="left" vertical="center" wrapText="1"/>
      <protection locked="0"/>
    </xf>
    <xf numFmtId="0" fontId="42" fillId="0" borderId="55" xfId="0" applyFont="1" applyBorder="1" applyAlignment="1" applyProtection="1">
      <alignment horizontal="left" vertical="center" wrapText="1"/>
      <protection locked="0"/>
    </xf>
    <xf numFmtId="0" fontId="42" fillId="0" borderId="41" xfId="0" applyFont="1" applyBorder="1" applyAlignment="1" applyProtection="1">
      <alignment vertical="center" wrapText="1"/>
      <protection locked="0"/>
    </xf>
    <xf numFmtId="0" fontId="42" fillId="0" borderId="44" xfId="0" applyFont="1" applyBorder="1" applyAlignment="1" applyProtection="1">
      <alignment vertical="center" wrapText="1"/>
      <protection locked="0"/>
    </xf>
    <xf numFmtId="0" fontId="42" fillId="0" borderId="47" xfId="0" applyFont="1" applyBorder="1" applyAlignment="1" applyProtection="1">
      <alignment vertical="center" wrapText="1"/>
      <protection locked="0"/>
    </xf>
  </cellXfs>
  <cellStyles count="41">
    <cellStyle name="Comma" xfId="40" builtinId="3"/>
    <cellStyle name="Comma 10 14" xfId="29"/>
    <cellStyle name="Comma 10 14 2 2" xfId="35"/>
    <cellStyle name="Comma 12 15 2" xfId="31"/>
    <cellStyle name="Comma 2" xfId="1"/>
    <cellStyle name="Comma 2 12 5" xfId="3"/>
    <cellStyle name="Comma 2 2" xfId="15"/>
    <cellStyle name="Comma 2 2 2" xfId="18"/>
    <cellStyle name="Comma 3" xfId="24"/>
    <cellStyle name="Comma 3 25" xfId="28"/>
    <cellStyle name="Comma 68" xfId="27"/>
    <cellStyle name="Comma 68 2 2" xfId="33"/>
    <cellStyle name="Comma_498452-1 2" xfId="23"/>
    <cellStyle name="Currency 2 2" xfId="36"/>
    <cellStyle name="Hyperlink 2 2" xfId="32"/>
    <cellStyle name="Hyperlink 5" xfId="26"/>
    <cellStyle name="Normal" xfId="0" builtinId="0"/>
    <cellStyle name="Normal 10 2" xfId="4"/>
    <cellStyle name="Normal 11" xfId="9"/>
    <cellStyle name="Normal 14" xfId="20"/>
    <cellStyle name="Normal 14 2 2" xfId="25"/>
    <cellStyle name="Normal 2" xfId="2"/>
    <cellStyle name="Normal 2 10 2" xfId="34"/>
    <cellStyle name="Normal 2 2" xfId="11"/>
    <cellStyle name="Normal 2 2 2" xfId="30"/>
    <cellStyle name="Normal 2 25 2" xfId="10"/>
    <cellStyle name="Normal 2 3" xfId="14"/>
    <cellStyle name="Normal 2 3 2" xfId="17"/>
    <cellStyle name="Normal 2 3 3" xfId="38"/>
    <cellStyle name="Normal 220 2" xfId="37"/>
    <cellStyle name="Normal 238 2" xfId="12"/>
    <cellStyle name="Normal 3" xfId="7"/>
    <cellStyle name="Normal 3 2 2 2" xfId="13"/>
    <cellStyle name="Normal 4 13 2 2 2 3 2 4 4 2 2 2 2 2" xfId="6"/>
    <cellStyle name="Normal 5 2" xfId="5"/>
    <cellStyle name="Normal_458715-1" xfId="21"/>
    <cellStyle name="Normal_632622-1" xfId="22"/>
    <cellStyle name="Percent" xfId="39" builtinId="5"/>
    <cellStyle name="Percent 2" xfId="8"/>
    <cellStyle name="Percent 2 2" xfId="16"/>
    <cellStyle name="Percent 2 2 2" xfId="19"/>
  </cellStyles>
  <dxfs count="16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60797</xdr:colOff>
      <xdr:row>0</xdr:row>
      <xdr:rowOff>162128</xdr:rowOff>
    </xdr:from>
    <xdr:to>
      <xdr:col>1</xdr:col>
      <xdr:colOff>1449016</xdr:colOff>
      <xdr:row>9</xdr:row>
      <xdr:rowOff>7702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22" y="162128"/>
          <a:ext cx="1388219" cy="162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2028825</xdr:colOff>
      <xdr:row>2</xdr:row>
      <xdr:rowOff>28575</xdr:rowOff>
    </xdr:from>
    <xdr:to>
      <xdr:col>12</xdr:col>
      <xdr:colOff>487282</xdr:colOff>
      <xdr:row>13</xdr:row>
      <xdr:rowOff>206526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4900" y="476250"/>
          <a:ext cx="6811882" cy="24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60797</xdr:colOff>
      <xdr:row>0</xdr:row>
      <xdr:rowOff>162128</xdr:rowOff>
    </xdr:from>
    <xdr:to>
      <xdr:col>1</xdr:col>
      <xdr:colOff>1449016</xdr:colOff>
      <xdr:row>9</xdr:row>
      <xdr:rowOff>7702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37" y="162128"/>
          <a:ext cx="1388219" cy="158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828675</xdr:colOff>
      <xdr:row>2</xdr:row>
      <xdr:rowOff>15875</xdr:rowOff>
    </xdr:from>
    <xdr:to>
      <xdr:col>9</xdr:col>
      <xdr:colOff>7063</xdr:colOff>
      <xdr:row>13</xdr:row>
      <xdr:rowOff>219226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8450" y="473075"/>
          <a:ext cx="6919832" cy="2365526"/>
        </a:xfrm>
        <a:prstGeom prst="rect">
          <a:avLst/>
        </a:prstGeom>
      </xdr:spPr>
    </xdr:pic>
    <xdr:clientData/>
  </xdr:twoCellAnchor>
  <xdr:twoCellAnchor>
    <xdr:from>
      <xdr:col>1</xdr:col>
      <xdr:colOff>60797</xdr:colOff>
      <xdr:row>0</xdr:row>
      <xdr:rowOff>162128</xdr:rowOff>
    </xdr:from>
    <xdr:to>
      <xdr:col>1</xdr:col>
      <xdr:colOff>1449016</xdr:colOff>
      <xdr:row>9</xdr:row>
      <xdr:rowOff>7702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37" y="162128"/>
          <a:ext cx="1388219" cy="158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GroupWise/home%2015.03.2013/DOCUME~1/user/LOCALS~1/Temp/XPgrpwise/214187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GroupWise/home%2015.03.2013/21418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x20330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x02162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na%20Steyn/Documents/Projects/Abacus%20Advisory/Abacus%20Advisory/SCOA%20Munics/COA%20Munics/COA%20Munics%20Working%20Documents/Assets/Asset%20Categories%20Comparis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et/AppData/Local/Microsoft/Windows/INetCache/Content.Outlook/8SWV9NU0/Checked%20out%20dms/x21069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x6799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GroupWise/x15126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et/AppData/Local/Microsoft/Windows/INetCache/Content.Outlook/8SWV9NU0/Checked%20out%20dms/Capital/GroupWise/x90886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et/AppData/Local/Microsoft/Windows/INetCache/Content.Outlook/8SWV9NU0/GroupWise/x20329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UMH46166/Documents/GroupWise/Copy%20of%20x21147-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UMH46166/Documents/GroupWise/GroupWise/x33644-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G3102/Local%20Settings/Temporary%20Internet%20Files/OLKED/DOCUME~1/LOG3102/LOCALS~1/Temp/AMENDED%20PROPOSAL%20SCOA%2021-12-07%20Excl%20ite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zet/AppData/Local/Microsoft/Windows/INetCache/Content.Outlook/8SWV9NU0/GroupWise/x20329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Data"/>
      <sheetName val="F1"/>
      <sheetName val="F2.1"/>
      <sheetName val="F6"/>
      <sheetName val="F7"/>
      <sheetName val="F8.1(Y1)"/>
      <sheetName val="F8.1(Y2)"/>
      <sheetName val="F8.1(Y3)"/>
      <sheetName val="F9"/>
      <sheetName val="F10"/>
      <sheetName val="F11"/>
      <sheetName val="F2.1 (2)"/>
      <sheetName val="F2.1 (3)"/>
      <sheetName val="Year_Data"/>
      <sheetName val="F2_1"/>
      <sheetName val="F8_1(Y1)"/>
      <sheetName val="F8_1(Y2)"/>
      <sheetName val="F8_1(Y3)"/>
      <sheetName val="F2_1_(2)"/>
      <sheetName val="F2_1_(3)"/>
    </sheetNames>
    <sheetDataSet>
      <sheetData sheetId="0" refreshError="1">
        <row r="6">
          <cell r="F6" t="str">
            <v>2000/2001</v>
          </cell>
        </row>
        <row r="9">
          <cell r="F9" t="str">
            <v>2002/2003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F6" t="str">
            <v>2000/2001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Data"/>
      <sheetName val="F1"/>
      <sheetName val="F2.1"/>
      <sheetName val="F6"/>
      <sheetName val="F7"/>
      <sheetName val="F8.1(Y1)"/>
      <sheetName val="F8.1(Y2)"/>
      <sheetName val="F8.1(Y3)"/>
      <sheetName val="F9"/>
      <sheetName val="F10"/>
      <sheetName val="F11"/>
      <sheetName val="F2.1 (2)"/>
      <sheetName val="F2.1 (3)"/>
      <sheetName val="Year_Data"/>
      <sheetName val="F2_1"/>
      <sheetName val="F8_1(Y1)"/>
      <sheetName val="F8_1(Y2)"/>
      <sheetName val="F8_1(Y3)"/>
      <sheetName val="F2_1_(2)"/>
      <sheetName val="F2_1_(3)"/>
    </sheetNames>
    <sheetDataSet>
      <sheetData sheetId="0" refreshError="1">
        <row r="6">
          <cell r="F6" t="str">
            <v>2000/2001</v>
          </cell>
        </row>
        <row r="7">
          <cell r="F7" t="str">
            <v>2001/2002</v>
          </cell>
        </row>
        <row r="8">
          <cell r="F8" t="str">
            <v>2001/2002</v>
          </cell>
        </row>
        <row r="9">
          <cell r="F9" t="str">
            <v>2002/2003</v>
          </cell>
        </row>
        <row r="10">
          <cell r="F10" t="str">
            <v>2003/2004</v>
          </cell>
        </row>
        <row r="11">
          <cell r="F11" t="str">
            <v>2004/2005</v>
          </cell>
        </row>
        <row r="14">
          <cell r="J14" t="str">
            <v>31/5/2002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F6" t="str">
            <v>2000/2001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8e"/>
      <sheetName val="SB19"/>
      <sheetName val="SB20"/>
      <sheetName val="Template_names"/>
      <sheetName val="Lookup_and_lists"/>
      <sheetName val="Org_structure"/>
      <sheetName val="B2-FinPerf_SC"/>
      <sheetName val="B3-FinPerf_V"/>
      <sheetName val="B4-FinPerf_RE"/>
    </sheetNames>
    <sheetDataSet>
      <sheetData sheetId="0" refreshError="1"/>
      <sheetData sheetId="1" refreshError="1">
        <row r="10">
          <cell r="X10" t="str">
            <v>27/02/2019</v>
          </cell>
        </row>
      </sheetData>
      <sheetData sheetId="2" refreshError="1">
        <row r="5">
          <cell r="B5" t="str">
            <v>Budget Year 2018/19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7">
          <cell r="B17" t="str">
            <v>Budget Year +1 2019/20</v>
          </cell>
        </row>
        <row r="18">
          <cell r="B18" t="str">
            <v>Budget Year +2 2020/21</v>
          </cell>
        </row>
        <row r="90">
          <cell r="B90" t="str">
            <v>Supporting Table SB14 Adjustments Budget - monthly revenue and expenditure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5">
          <cell r="B5" t="str">
            <v>Budget Year 2018/19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02162-1"/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Template_names"/>
    </sheetNames>
    <sheetDataSet>
      <sheetData sheetId="0"/>
      <sheetData sheetId="1"/>
      <sheetData sheetId="2">
        <row r="14">
          <cell r="B14" t="str">
            <v>Full Year Forecast</v>
          </cell>
        </row>
      </sheetData>
      <sheetData sheetId="3">
        <row r="7">
          <cell r="B7" t="str">
            <v>2017/18 Medium Term Revenue &amp; Expenditure Framework</v>
          </cell>
        </row>
        <row r="105">
          <cell r="B105" t="str">
            <v>Table A6 Budgeted Financial Position</v>
          </cell>
        </row>
        <row r="113">
          <cell r="B113" t="str">
            <v>Supporting Table SA3 Supportinging detail to 'Budgeted Financial Position'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"/>
      <sheetName val="Cap Asset Guideline"/>
      <sheetName val="Mapping List CAG"/>
      <sheetName val="Annex A Repairs &amp; Maint"/>
      <sheetName val="Annex B Operating Leases"/>
      <sheetName val="An D BS NCS PPE"/>
      <sheetName val="Classes PPE extracted"/>
      <sheetName val="Drop_Down_List"/>
      <sheetName val="Cap_Asset_Guideline"/>
      <sheetName val="Mapping_List_CAG"/>
      <sheetName val="Annex_A_Repairs_&amp;_Maint"/>
      <sheetName val="Annex_B_Operating_Leases"/>
      <sheetName val="An_D_BS_NCS_PPE"/>
      <sheetName val="Classes_PPE_extracted"/>
    </sheetNames>
    <sheetDataSet>
      <sheetData sheetId="0" refreshError="1"/>
      <sheetData sheetId="1" refreshError="1"/>
      <sheetData sheetId="2">
        <row r="3">
          <cell r="D3" t="str">
            <v>Asset Management Guide</v>
          </cell>
        </row>
        <row r="4">
          <cell r="D4" t="str">
            <v>Labels and description not clear to map account</v>
          </cell>
        </row>
        <row r="5">
          <cell r="D5" t="str">
            <v>Reconsider/determine the correct classification</v>
          </cell>
        </row>
        <row r="6">
          <cell r="D6" t="str">
            <v>Ignored cost price, accummuldated depreciation, disposal or purpose of the account and used the class of PPE for mapping purpose</v>
          </cell>
        </row>
        <row r="7">
          <cell r="D7" t="str">
            <v>Guideline is more specific regarding the description</v>
          </cell>
        </row>
        <row r="8">
          <cell r="D8" t="str">
            <v>Not provided for in the guideline</v>
          </cell>
        </row>
        <row r="9">
          <cell r="D9" t="str">
            <v>Group - N/a</v>
          </cell>
        </row>
        <row r="10">
          <cell r="D10" t="str">
            <v xml:space="preserve">[Land] Developed land </v>
          </cell>
        </row>
        <row r="11">
          <cell r="D11" t="str">
            <v xml:space="preserve">[Land] Undeveloped land </v>
          </cell>
        </row>
        <row r="12">
          <cell r="D12" t="str">
            <v>Group - N/a</v>
          </cell>
        </row>
        <row r="13">
          <cell r="D13" t="str">
            <v>Group - N/a</v>
          </cell>
        </row>
        <row r="14">
          <cell r="D14" t="str">
            <v xml:space="preserve">[Building / Dwellings] Caravans </v>
          </cell>
        </row>
        <row r="15">
          <cell r="D15" t="str">
            <v xml:space="preserve">[Building / Dwellings] Children’s homes </v>
          </cell>
        </row>
        <row r="16">
          <cell r="D16" t="str">
            <v xml:space="preserve">[Building / Dwellings] Foreign mission dwellings </v>
          </cell>
        </row>
        <row r="17">
          <cell r="D17" t="str">
            <v xml:space="preserve">[Building / Dwellings] Homes for the aged </v>
          </cell>
        </row>
        <row r="18">
          <cell r="D18" t="str">
            <v xml:space="preserve">[Building / Dwellings] Hostels </v>
          </cell>
        </row>
        <row r="19">
          <cell r="D19" t="str">
            <v xml:space="preserve">[Building / Dwellings] Military personnel dwellings </v>
          </cell>
        </row>
        <row r="20">
          <cell r="D20" t="str">
            <v xml:space="preserve">[Building / Dwellings] Mobile homes </v>
          </cell>
        </row>
        <row r="21">
          <cell r="D21" t="str">
            <v xml:space="preserve">[Building / Dwellings] Places of safety (children) </v>
          </cell>
        </row>
        <row r="22">
          <cell r="D22" t="str">
            <v xml:space="preserve">[Building / Dwellings] Prisons and rehabilitation facilities </v>
          </cell>
        </row>
        <row r="23">
          <cell r="D23" t="str">
            <v xml:space="preserve">[Building / Dwellings] Residences (presidential, embassies) </v>
          </cell>
        </row>
        <row r="24">
          <cell r="D24" t="str">
            <v xml:space="preserve">[Building / Dwellings] Residences (personnel) include garages and parking </v>
          </cell>
        </row>
        <row r="25">
          <cell r="D25" t="str">
            <v xml:space="preserve">[Building / Dwellings] Secure care centres </v>
          </cell>
        </row>
        <row r="26">
          <cell r="D26" t="str">
            <v>Group - N/a</v>
          </cell>
        </row>
        <row r="27">
          <cell r="D27" t="str">
            <v>[Building / Non Residential Dwellings] Airport and associated buildings (control towers, transfer halls, parking, hangars and warehousing)</v>
          </cell>
        </row>
        <row r="28">
          <cell r="D28" t="str">
            <v xml:space="preserve">[Building / Non Residential Dwellings] Border and custom control points </v>
          </cell>
        </row>
        <row r="29">
          <cell r="D29" t="str">
            <v xml:space="preserve">[Building / Non Residential Dwellings] Bus terminals </v>
          </cell>
        </row>
        <row r="30">
          <cell r="D30" t="str">
            <v xml:space="preserve">[Building / Non Residential Dwellings] Bus shelters </v>
          </cell>
        </row>
        <row r="31">
          <cell r="D31" t="str">
            <v xml:space="preserve">[Building / Non Residential Dwellings] Civic theatres </v>
          </cell>
        </row>
        <row r="32">
          <cell r="D32" t="str">
            <v xml:space="preserve">[Building / Non Residential Dwellings] Clinics and community health facilities </v>
          </cell>
        </row>
        <row r="33">
          <cell r="D33" t="str">
            <v xml:space="preserve">[Building / Non Residential Dwellings] Community centres and public entertainment buildings </v>
          </cell>
        </row>
        <row r="34">
          <cell r="D34" t="str">
            <v xml:space="preserve">[Building / Non Residential Dwellings] Driver and vehicle testing centres </v>
          </cell>
        </row>
        <row r="35">
          <cell r="D35" t="str">
            <v xml:space="preserve">[Building / Non Residential Dwellings] Fire stations </v>
          </cell>
        </row>
        <row r="36">
          <cell r="D36" t="str">
            <v xml:space="preserve">[Building / Non Residential Dwellings] Foreign mission offices </v>
          </cell>
        </row>
        <row r="37">
          <cell r="D37" t="str">
            <v xml:space="preserve">[Building / Non Residential Dwellings] Hospitals and ambulance stations </v>
          </cell>
        </row>
        <row r="38">
          <cell r="D38" t="str">
            <v xml:space="preserve">[Building / Non Residential Dwellings] Industrial buildings </v>
          </cell>
        </row>
        <row r="39">
          <cell r="D39" t="str">
            <v xml:space="preserve">[Building / Non Residential Dwellings] Laboratories </v>
          </cell>
        </row>
        <row r="40">
          <cell r="D40" t="str">
            <v xml:space="preserve">[Building / Non Residential Dwellings] Libraries </v>
          </cell>
        </row>
        <row r="41">
          <cell r="D41" t="str">
            <v xml:space="preserve">[Building / Non Residential Dwellings] Mortuaries </v>
          </cell>
        </row>
        <row r="42">
          <cell r="D42" t="str">
            <v xml:space="preserve">[Building / Non Residential Dwellings] Museums and art galleries </v>
          </cell>
        </row>
        <row r="43">
          <cell r="D43" t="str">
            <v>[Building / Non Residential Dwellings] Office buildings (including air conditioning systems) 25 - 30</v>
          </cell>
        </row>
        <row r="44">
          <cell r="D44" t="str">
            <v xml:space="preserve">[Building / Non Residential Dwellings] Public parking (covered and open) </v>
          </cell>
        </row>
        <row r="45">
          <cell r="D45" t="str">
            <v xml:space="preserve">[Building / Non Residential Dwellings] Police stations (and associated buildings) </v>
          </cell>
        </row>
        <row r="46">
          <cell r="D46" t="str">
            <v xml:space="preserve">[Building / Non Residential Dwellings] Railway and associated buildings </v>
          </cell>
        </row>
        <row r="47">
          <cell r="D47" t="str">
            <v xml:space="preserve">[Building / Non Residential Dwellings] Research facilities (including weather) </v>
          </cell>
        </row>
        <row r="48">
          <cell r="D48" t="str">
            <v xml:space="preserve">[Building / Non Residential Dwellings] Stadiums </v>
          </cell>
        </row>
        <row r="49">
          <cell r="D49" t="str">
            <v xml:space="preserve">[Building / Non Residential Dwellings] Taxi ranks </v>
          </cell>
        </row>
        <row r="50">
          <cell r="D50" t="str">
            <v xml:space="preserve">[Building / Non Residential Dwellings] Universities, colleges, schools etc. </v>
          </cell>
        </row>
        <row r="51">
          <cell r="D51" t="str">
            <v>[Building / Non Residential Dwellings] Warehouses (storage facilities, including data)</v>
          </cell>
        </row>
        <row r="52">
          <cell r="D52" t="str">
            <v>Group - N/a</v>
          </cell>
        </row>
        <row r="53">
          <cell r="D53" t="str">
            <v>Group - N/a</v>
          </cell>
        </row>
        <row r="54">
          <cell r="D54" t="str">
            <v xml:space="preserve">[Other Structures (Infrastructure Assets) - Electricity] Cooling towers </v>
          </cell>
        </row>
        <row r="55">
          <cell r="D55" t="str">
            <v xml:space="preserve">[Other Structures (Infrastructure Assets) - Electricity] Mains </v>
          </cell>
        </row>
        <row r="56">
          <cell r="D56" t="str">
            <v>Group - N/a</v>
          </cell>
        </row>
        <row r="57">
          <cell r="D57" t="str">
            <v>[Other Structures (Infrastructure Assets) - Electricity] Meters:  Prepaid</v>
          </cell>
        </row>
        <row r="58">
          <cell r="D58" t="str">
            <v>[Other Structures (Infrastructure Assets) - Electricity] Meters:  Credit</v>
          </cell>
        </row>
        <row r="59">
          <cell r="D59" t="str">
            <v>Group - N/a</v>
          </cell>
        </row>
        <row r="60">
          <cell r="D60" t="str">
            <v>[Other Structures (Infrastructure Assets) - Electricity] Power stations:  Coal</v>
          </cell>
        </row>
        <row r="61">
          <cell r="D61" t="str">
            <v>[Other Structures (Infrastructure Assets) - Electricity] Power stations:  Gas</v>
          </cell>
        </row>
        <row r="62">
          <cell r="D62" t="str">
            <v>[Other Structures (Infrastructure Assets) - Electricity] Power stations:  Hydro</v>
          </cell>
        </row>
        <row r="63">
          <cell r="D63" t="str">
            <v>[Other Structures (Infrastructure Assets) - Electricity] Power stations:  Nuclear</v>
          </cell>
        </row>
        <row r="64">
          <cell r="D64" t="str">
            <v xml:space="preserve">[Other Structures (Infrastructure Assets) - Electricity] Supply/reticulation </v>
          </cell>
        </row>
        <row r="65">
          <cell r="D65" t="str">
            <v xml:space="preserve">[Other Structures (Infrastructure Assets) - Electricity] Transformers </v>
          </cell>
        </row>
        <row r="66">
          <cell r="D66" t="str">
            <v>Group - N/a</v>
          </cell>
        </row>
        <row r="67">
          <cell r="D67" t="str">
            <v>[Other Structures (Infrastructure Assets) - Electricity] Lines:  Underground</v>
          </cell>
        </row>
        <row r="68">
          <cell r="D68" t="str">
            <v>[Other Structures (Infrastructure Assets) - Electricity] Lines:  Overhead</v>
          </cell>
        </row>
        <row r="69">
          <cell r="D69" t="str">
            <v>[Other Structures (Infrastructure Assets) - Electricity] Cables</v>
          </cell>
        </row>
        <row r="70">
          <cell r="D70" t="str">
            <v>Group - N/a</v>
          </cell>
        </row>
        <row r="71">
          <cell r="D71" t="str">
            <v>[Other Structures (Infrastructure Assets) - Electricity] Substations:  Switchgear</v>
          </cell>
        </row>
        <row r="72">
          <cell r="D72" t="str">
            <v>Group - N/a</v>
          </cell>
        </row>
        <row r="73">
          <cell r="D73" t="str">
            <v>[Other Structures (Infrastructure Assets) - Electricity] Substations:  Equipment - Outdoor</v>
          </cell>
        </row>
        <row r="74">
          <cell r="D74" t="str">
            <v>[Other Structures (Infrastructure Assets) - Electricity] Substations:  Equipment - GIS</v>
          </cell>
        </row>
        <row r="75">
          <cell r="D75" t="str">
            <v>[Other Structures (Infrastructure Assets) - Electricity] Substations:  Equipment - Indoor</v>
          </cell>
        </row>
        <row r="76">
          <cell r="D76" t="str">
            <v>[Other Structures (Infrastructure Assets) - Electricity] Electrical panels</v>
          </cell>
        </row>
        <row r="77">
          <cell r="D77" t="str">
            <v>[Other Structures (Infrastructure Assets) - Electricity] Telemetry</v>
          </cell>
        </row>
        <row r="78">
          <cell r="D78" t="str">
            <v>Group - N/a</v>
          </cell>
        </row>
        <row r="79">
          <cell r="D79" t="str">
            <v>Group - N/a</v>
          </cell>
        </row>
        <row r="80">
          <cell r="D80" t="str">
            <v>Group - N/a</v>
          </cell>
        </row>
        <row r="81">
          <cell r="D81" t="str">
            <v>[Other Structures (Infrastructure Assets) - Roads: Bridges] Vehicle:  Bridges - Concrete</v>
          </cell>
        </row>
        <row r="82">
          <cell r="D82" t="str">
            <v>[Other Structures (Infrastructure Assets) - Roads: Bridges] Vehicle:  Bridges - Steel</v>
          </cell>
        </row>
        <row r="83">
          <cell r="D83" t="str">
            <v>[Other Structures (Infrastructure Assets) - Roads: Bridges] Vehicle:  Bridges - Timber</v>
          </cell>
        </row>
        <row r="84">
          <cell r="D84" t="str">
            <v>Group - N/a</v>
          </cell>
        </row>
        <row r="85">
          <cell r="D85" t="str">
            <v>[Other Structures (Infrastructure Assets) - Roads: Bridges] Pedestrian:  Bridges - Concrete</v>
          </cell>
        </row>
        <row r="86">
          <cell r="D86" t="str">
            <v>[Other Structures (Infrastructure Assets) - Roads: Bridges] Pedestrian:  Bridges - Steel</v>
          </cell>
        </row>
        <row r="87">
          <cell r="D87" t="str">
            <v>[Other Structures (Infrastructure Assets) - Roads: Bridges] Pedestrian:  Bridges - Timber</v>
          </cell>
        </row>
        <row r="88">
          <cell r="D88" t="str">
            <v>Group - N/a</v>
          </cell>
        </row>
        <row r="89">
          <cell r="D89" t="str">
            <v>[Other Structures (Infrastructure Assets) - Roads: Bridges] Railway:  Bridges - Concrete</v>
          </cell>
        </row>
        <row r="90">
          <cell r="D90" t="str">
            <v>[Other Structures (Infrastructure Assets) - Roads: Bridges] Railway:  Bridges - Steel</v>
          </cell>
        </row>
        <row r="91">
          <cell r="D91" t="str">
            <v>[Other Structures (Infrastructure Assets) - Roads: Bridges] Railway:  Bridges - Timber</v>
          </cell>
        </row>
        <row r="92">
          <cell r="D92" t="str">
            <v>Group - N/a</v>
          </cell>
        </row>
        <row r="93">
          <cell r="D93" t="str">
            <v>[Other Structures (Infrastructure Assets) - Roads: Bridges] Reinforced retaining walls:  Earth</v>
          </cell>
        </row>
        <row r="94">
          <cell r="D94" t="str">
            <v>[Other Structures (Infrastructure Assets) - Roads: Bridges] Reinforced retaining walls:  Concrete</v>
          </cell>
        </row>
        <row r="95">
          <cell r="D95" t="str">
            <v>[Other Structures (Infrastructure Assets) - Roads: Bridges] Expansion and construction joints</v>
          </cell>
        </row>
        <row r="96">
          <cell r="D96" t="str">
            <v>Group - N/a</v>
          </cell>
        </row>
        <row r="97">
          <cell r="D97" t="str">
            <v>Group - N/a</v>
          </cell>
        </row>
        <row r="98">
          <cell r="D98" t="str">
            <v>[Other Structures (Infrastructure Assets) - Storm Water] Culverts:  Concrete</v>
          </cell>
        </row>
        <row r="99">
          <cell r="D99" t="str">
            <v>[Other Structures (Infrastructure Assets) - Storm Water] Culverts:  Armco</v>
          </cell>
        </row>
        <row r="100">
          <cell r="D100" t="str">
            <v>Group - N/a</v>
          </cell>
        </row>
        <row r="101">
          <cell r="D101" t="str">
            <v>[Other Structures (Infrastructure Assets) - Storm Water] Drains:  Earthworks</v>
          </cell>
        </row>
        <row r="102">
          <cell r="D102" t="str">
            <v>[Other Structures (Infrastructure Assets) - Storm Water] Drains:  Concrete lining</v>
          </cell>
        </row>
        <row r="103">
          <cell r="D103" t="str">
            <v xml:space="preserve">[Other Structures (Infrastructure Assets) - Storm Water] Stop banks </v>
          </cell>
        </row>
        <row r="104">
          <cell r="D104" t="str">
            <v xml:space="preserve">[Other Structures (Infrastructure Assets) - Storm Water] Pipes </v>
          </cell>
        </row>
        <row r="105">
          <cell r="D105" t="str">
            <v>Group - N/a</v>
          </cell>
        </row>
        <row r="106">
          <cell r="D106" t="str">
            <v>[Other Structures (Infrastructure Assets) - Storm Water] Coastal:  Structure (Retaining walls)</v>
          </cell>
        </row>
        <row r="107">
          <cell r="D107" t="str">
            <v>[Other Structures (Infrastructure Assets) - Storm Water] Coastal:  Piers</v>
          </cell>
        </row>
        <row r="108">
          <cell r="D108" t="str">
            <v>[Other Structures (Infrastructure Assets) - Storm Water] Coastal:  Storm water outfalls</v>
          </cell>
        </row>
        <row r="109">
          <cell r="D109" t="str">
            <v>Group - N/a</v>
          </cell>
        </row>
        <row r="110">
          <cell r="D110" t="str">
            <v xml:space="preserve">[Other Structures (Infrastructure Assets) - Roads] Kerb and channels </v>
          </cell>
        </row>
        <row r="111">
          <cell r="D111" t="str">
            <v>Group - N/a</v>
          </cell>
        </row>
        <row r="112">
          <cell r="D112" t="str">
            <v>[Other Structures (Infrastructure Assets) - Roads] Municipal roads :  Asphalt surface</v>
          </cell>
        </row>
        <row r="113">
          <cell r="D113" t="str">
            <v>[Other Structures (Infrastructure Assets) - Roads] Municipal roads :  Asphalt layer</v>
          </cell>
        </row>
        <row r="114">
          <cell r="D114" t="str">
            <v>[Other Structures (Infrastructure Assets) - Roads] Municipal roads :  Concrete surface</v>
          </cell>
        </row>
        <row r="115">
          <cell r="D115" t="str">
            <v>[Other Structures (Infrastructure Assets) - Roads] Municipal roads :  Concrete layer</v>
          </cell>
        </row>
        <row r="116">
          <cell r="D116" t="str">
            <v>[Other Structures (Infrastructure Assets) - Roads] Municipal roads :  Gravel surface</v>
          </cell>
        </row>
        <row r="117">
          <cell r="D117" t="str">
            <v>Group - N/a</v>
          </cell>
        </row>
        <row r="118">
          <cell r="D118" t="str">
            <v>[Other Structures (Infrastructure Assets) - Roads] National roads :  Asphalt surface</v>
          </cell>
        </row>
        <row r="119">
          <cell r="D119" t="str">
            <v>[Other Structures (Infrastructure Assets) - Roads] National roads :  Asphalt layer</v>
          </cell>
        </row>
        <row r="120">
          <cell r="D120" t="str">
            <v>[Other Structures (Infrastructure Assets) - Roads] National roads :  Concrete surface</v>
          </cell>
        </row>
        <row r="121">
          <cell r="D121" t="str">
            <v>[Other Structures (Infrastructure Assets) - Roads] National roads :  Concrete layer</v>
          </cell>
        </row>
        <row r="122">
          <cell r="D122" t="str">
            <v>[Other Structures (Infrastructure Assets) - Roads] National roads :  Gravel surface</v>
          </cell>
        </row>
        <row r="123">
          <cell r="D123" t="str">
            <v>Group - N/a</v>
          </cell>
        </row>
        <row r="124">
          <cell r="D124" t="str">
            <v>[Other Structures (Infrastructure Assets) - Roads] Provincial roads :  Asphalt surface</v>
          </cell>
        </row>
        <row r="125">
          <cell r="D125" t="str">
            <v>[Other Structures (Infrastructure Assets) - Roads] Provincial roads :  Asphalt layer</v>
          </cell>
        </row>
        <row r="126">
          <cell r="D126" t="str">
            <v>[Other Structures (Infrastructure Assets) - Roads] Provincial roads :  Concrete surface</v>
          </cell>
        </row>
        <row r="127">
          <cell r="D127" t="str">
            <v>[Other Structures (Infrastructure Assets) - Roads] Provincial roads :  Concrete layer</v>
          </cell>
        </row>
        <row r="128">
          <cell r="D128" t="str">
            <v>[Other Structures (Infrastructure Assets) - Roads] Provincial roads :  Gravel surface</v>
          </cell>
        </row>
        <row r="129">
          <cell r="D129" t="str">
            <v xml:space="preserve">[Other Structures (Infrastructure Assets) - Roads] Crash barriers </v>
          </cell>
        </row>
        <row r="130">
          <cell r="D130" t="str">
            <v xml:space="preserve">[Other Structures (Infrastructure Assets) - Roads] Retaining walls </v>
          </cell>
        </row>
        <row r="131">
          <cell r="D131" t="str">
            <v>Group - N/a</v>
          </cell>
        </row>
        <row r="132">
          <cell r="D132" t="str">
            <v>[Other Structures (Infrastructure Assets) - Roads] Overload control centres:  Electronic hardware</v>
          </cell>
        </row>
        <row r="133">
          <cell r="D133" t="str">
            <v>[Other Structures (Infrastructure Assets) - Roads] Overload control centres:  Other equipment</v>
          </cell>
        </row>
        <row r="134">
          <cell r="D134" t="str">
            <v xml:space="preserve">[Other Structures (Infrastructure Assets) - Roads] Pedestrian footpaths </v>
          </cell>
        </row>
        <row r="135">
          <cell r="D135" t="str">
            <v xml:space="preserve">[Other Structures (Infrastructure Assets) - Roads] Street lighting </v>
          </cell>
        </row>
        <row r="136">
          <cell r="D136" t="str">
            <v xml:space="preserve">[Other Structures (Infrastructure Assets) - Roads] Subways </v>
          </cell>
        </row>
        <row r="137">
          <cell r="D137" t="str">
            <v xml:space="preserve">[Other Structures (Infrastructure Assets) - Roads] Traffic islands </v>
          </cell>
        </row>
        <row r="138">
          <cell r="D138" t="str">
            <v>[Other Structures (Infrastructure Assets) - Roads] Traffic lights</v>
          </cell>
        </row>
        <row r="139">
          <cell r="D139" t="str">
            <v xml:space="preserve">[Other Structures (Infrastructure Assets) - Roads] Traffic lights – coastal </v>
          </cell>
        </row>
        <row r="140">
          <cell r="D140" t="str">
            <v xml:space="preserve">[Other Structures (Infrastructure Assets) - Roads] Traffic signs </v>
          </cell>
        </row>
        <row r="141">
          <cell r="D141" t="str">
            <v xml:space="preserve">[Other Structures (Infrastructure Assets) - Roads] Toll road plazas </v>
          </cell>
        </row>
        <row r="142">
          <cell r="D142" t="str">
            <v>Group - N/a</v>
          </cell>
        </row>
        <row r="143">
          <cell r="D143" t="str">
            <v xml:space="preserve">[Other Structures (Infrastructure Assets) - Airports] Airports and radio beacons </v>
          </cell>
        </row>
        <row r="144">
          <cell r="D144" t="str">
            <v xml:space="preserve">[Other Structures (Infrastructure Assets) - Airports] Aprons </v>
          </cell>
        </row>
        <row r="145">
          <cell r="D145" t="str">
            <v xml:space="preserve">[Other Structures (Infrastructure Assets) - Airports] Runways </v>
          </cell>
        </row>
        <row r="146">
          <cell r="D146" t="str">
            <v xml:space="preserve">[Other Structures (Infrastructure Assets) - Airports] Taxiways </v>
          </cell>
        </row>
        <row r="147">
          <cell r="D147" t="str">
            <v>Group - N/a</v>
          </cell>
        </row>
        <row r="148">
          <cell r="D148" t="str">
            <v>[Other Structures (Infrastructure Assets) - Airports] Specialised equipment:  Luggage movement equipment</v>
          </cell>
        </row>
        <row r="149">
          <cell r="D149" t="str">
            <v>[Other Structures (Infrastructure Assets) - Airports] Specialised equipment:  Communication equipment</v>
          </cell>
        </row>
        <row r="150">
          <cell r="D150" t="str">
            <v>Group - N/a</v>
          </cell>
        </row>
        <row r="151">
          <cell r="D151" t="str">
            <v>[Other Structures (Infrastructure Assets) - Water] Dams</v>
          </cell>
        </row>
        <row r="152">
          <cell r="D152" t="str">
            <v>Group - N/a</v>
          </cell>
        </row>
        <row r="153">
          <cell r="D153" t="str">
            <v>[Other Structures (Infrastructure Assets) - Water] Structure:  Concrete</v>
          </cell>
        </row>
        <row r="154">
          <cell r="D154" t="str">
            <v>[Other Structures (Infrastructure Assets) - Water] Structure:  Earth</v>
          </cell>
        </row>
        <row r="155">
          <cell r="D155" t="str">
            <v>[Other Structures (Infrastructure Assets) - Water] Mechanical and electrical</v>
          </cell>
        </row>
        <row r="156">
          <cell r="D156" t="str">
            <v xml:space="preserve">[Other Structures (Infrastructure Assets) - Water] Meters </v>
          </cell>
        </row>
        <row r="157">
          <cell r="D157" t="str">
            <v xml:space="preserve">[Other Structures (Infrastructure Assets) - Water] Standpipes </v>
          </cell>
        </row>
        <row r="158">
          <cell r="D158" t="str">
            <v>[Other Structures (Infrastructure Assets) - Water] Metalwork (steel stairs, ladders, handrails, weirs) 10 - 30</v>
          </cell>
        </row>
        <row r="159">
          <cell r="D159" t="str">
            <v>Group - N/a</v>
          </cell>
        </row>
        <row r="160">
          <cell r="D160" t="str">
            <v>[Other Structures (Infrastructure Assets) - Water] Pump stations:  Structure</v>
          </cell>
        </row>
        <row r="161">
          <cell r="D161" t="str">
            <v>[Other Structures (Infrastructure Assets) - Water] Pump stations:  Electrical</v>
          </cell>
        </row>
        <row r="162">
          <cell r="D162" t="str">
            <v>[Other Structures (Infrastructure Assets) - Water] Pump stations:  Mechanical</v>
          </cell>
        </row>
        <row r="163">
          <cell r="D163" t="str">
            <v>[Other Structures (Infrastructure Assets) - Water] Pump stations:  Perimeter protection</v>
          </cell>
        </row>
        <row r="164">
          <cell r="D164" t="str">
            <v>Group - N/a</v>
          </cell>
        </row>
        <row r="165">
          <cell r="D165" t="str">
            <v>[Other Structures (Infrastructure Assets) - Water] Reservoirs:  Structure</v>
          </cell>
        </row>
        <row r="166">
          <cell r="D166" t="str">
            <v>[Other Structures (Infrastructure Assets) - Water] Reservoirs:  Electrical</v>
          </cell>
        </row>
        <row r="167">
          <cell r="D167" t="str">
            <v>[Other Structures (Infrastructure Assets) - Water] Reservoirs:  Mechanical</v>
          </cell>
        </row>
        <row r="168">
          <cell r="D168" t="str">
            <v>[Other Structures (Infrastructure Assets) - Water] Reservoirs:  Perimeter protection</v>
          </cell>
        </row>
        <row r="169">
          <cell r="D169" t="str">
            <v xml:space="preserve">[Other Structures (Infrastructure Assets) - Water] Supply/reticulation </v>
          </cell>
        </row>
        <row r="170">
          <cell r="D170" t="str">
            <v>Group - N/a</v>
          </cell>
        </row>
        <row r="171">
          <cell r="D171" t="str">
            <v>[Other Structures (Infrastructure Assets) - Water] Underground chambers:  Valves</v>
          </cell>
        </row>
        <row r="172">
          <cell r="D172" t="str">
            <v>[Other Structures (Infrastructure Assets) - Water] Underground chambers:  Meters</v>
          </cell>
        </row>
        <row r="173">
          <cell r="D173" t="str">
            <v>[Other Structures (Infrastructure Assets) - Water] Underground chambers:  Transition</v>
          </cell>
        </row>
        <row r="174">
          <cell r="D174" t="str">
            <v>[Other Structures (Infrastructure Assets) - Water] Underground chambers:  Other</v>
          </cell>
        </row>
        <row r="175">
          <cell r="D175" t="str">
            <v>Group - N/a</v>
          </cell>
        </row>
        <row r="176">
          <cell r="D176" t="str">
            <v>[Other Structures (Infrastructure Assets) - Water] Water purification works:  Structure</v>
          </cell>
        </row>
        <row r="177">
          <cell r="D177" t="str">
            <v>[Other Structures (Infrastructure Assets) - Water] Water purification works:  Electrical</v>
          </cell>
        </row>
        <row r="178">
          <cell r="D178" t="str">
            <v>[Other Structures (Infrastructure Assets) - Water] Water purification works:  Mechanical</v>
          </cell>
        </row>
        <row r="179">
          <cell r="D179" t="str">
            <v xml:space="preserve">[Other Structures (Infrastructure Assets) - Water] Water purification works:  Perimeter protection </v>
          </cell>
        </row>
        <row r="180">
          <cell r="D180" t="str">
            <v>[Other Structures (Infrastructure Assets) - Water] Water purification works:  Meters</v>
          </cell>
        </row>
        <row r="181">
          <cell r="D181" t="str">
            <v>[Other Structures (Infrastructure Assets) - Water] Telemetry</v>
          </cell>
        </row>
        <row r="182">
          <cell r="D182" t="str">
            <v>Group - N/a</v>
          </cell>
        </row>
        <row r="183">
          <cell r="D183" t="str">
            <v>Group - N/a</v>
          </cell>
        </row>
        <row r="184">
          <cell r="D184" t="str">
            <v>[Other Structures (Infrastructure Assets) - Sewerage] Bulk pipelines (outfall sewers):  Rising mains</v>
          </cell>
        </row>
        <row r="185">
          <cell r="D185" t="str">
            <v>[Other Structures (Infrastructure Assets) - Sewerage] Bulk pipelines (outfall sewers):  Gravity mains</v>
          </cell>
        </row>
        <row r="186">
          <cell r="D186" t="str">
            <v>Group - N/a</v>
          </cell>
        </row>
        <row r="187">
          <cell r="D187" t="str">
            <v>[Other Structures (Infrastructure Assets) - Sewerage] Sewerage pump stations:  Structure</v>
          </cell>
        </row>
        <row r="188">
          <cell r="D188" t="str">
            <v>[Other Structures (Infrastructure Assets) - Sewerage] Sewerage pump stations:  Electrical</v>
          </cell>
        </row>
        <row r="189">
          <cell r="D189" t="str">
            <v>[Other Structures (Infrastructure Assets) - Sewerage] Sewerage pump stations:  Mechanical</v>
          </cell>
        </row>
        <row r="190">
          <cell r="D190" t="str">
            <v>[Other Structures (Infrastructure Assets) - Sewerage] Sewerage pump stations:  Perimeter protection</v>
          </cell>
        </row>
        <row r="191">
          <cell r="D191" t="str">
            <v>[Other Structures (Infrastructure Assets) - Sewerage] Sewerage pump stations:  Metalwork</v>
          </cell>
        </row>
        <row r="192">
          <cell r="D192" t="str">
            <v xml:space="preserve">[Other Structures (Infrastructure Assets) - Sewerage] Sewers/reticulation </v>
          </cell>
        </row>
        <row r="193">
          <cell r="D193" t="str">
            <v>Group - N/a</v>
          </cell>
        </row>
        <row r="194">
          <cell r="D194" t="str">
            <v>[Other Structures (Infrastructure Assets) - Sewerage] Waste purification works:  Structure</v>
          </cell>
        </row>
        <row r="195">
          <cell r="D195" t="str">
            <v>[Other Structures (Infrastructure Assets) - Sewerage] Waste purification works:  Electrical</v>
          </cell>
        </row>
        <row r="196">
          <cell r="D196" t="str">
            <v>[Other Structures (Infrastructure Assets) - Sewerage] Waste purification works:  Mechanical</v>
          </cell>
        </row>
        <row r="197">
          <cell r="D197" t="str">
            <v>[Other Structures (Infrastructure Assets) - Sewerage] Waste purification works:  Perimeter protection</v>
          </cell>
        </row>
        <row r="198">
          <cell r="D198" t="str">
            <v>[Other Structures (Infrastructure Assets) - Sewerage] Waste purification works:  Meters</v>
          </cell>
        </row>
        <row r="199">
          <cell r="D199" t="str">
            <v>Group - N/a</v>
          </cell>
        </row>
        <row r="200">
          <cell r="D200" t="str">
            <v>Group - N/a</v>
          </cell>
        </row>
        <row r="201">
          <cell r="D201" t="str">
            <v>[Other Structures (Infrastructure Assets) - Solid Waste Disposal] Collection:  Vehicles</v>
          </cell>
        </row>
        <row r="202">
          <cell r="D202" t="str">
            <v>[Other Structures (Infrastructure Assets) - Solid Waste Disposal] Collection:  Containers/Bins</v>
          </cell>
        </row>
        <row r="203">
          <cell r="D203" t="str">
            <v>Group - N/a</v>
          </cell>
        </row>
        <row r="204">
          <cell r="D204" t="str">
            <v>[Other Structures (Infrastructure Assets) - Solid Waste Disposal] Transfer stations and processing facilities:  Structure</v>
          </cell>
        </row>
        <row r="205">
          <cell r="D205" t="str">
            <v>[Other Structures (Infrastructure Assets) - Solid Waste Disposal] Transfer stations and processing facilities:  Electrical</v>
          </cell>
        </row>
        <row r="206">
          <cell r="D206" t="str">
            <v>[Other Structures (Infrastructure Assets) - Solid Waste Disposal] Transfer stations and processing facilities:  Mechanical</v>
          </cell>
        </row>
        <row r="207">
          <cell r="D207" t="str">
            <v>[Other Structures (Infrastructure Assets) - Solid Waste Disposal] Transfer stations and processing facilities:  Perimeter protection</v>
          </cell>
        </row>
        <row r="208">
          <cell r="D208" t="str">
            <v>Group - N/a</v>
          </cell>
        </row>
        <row r="209">
          <cell r="D209" t="str">
            <v>[Other Structures (Infrastructure Assets) - Solid Waste Disposal] Landfill site:  Earthmoving and compaction equipment</v>
          </cell>
        </row>
        <row r="210">
          <cell r="D210" t="str">
            <v>[Other Structures (Infrastructure Assets) - Solid Waste Disposal] Landfill site:  Landfill preparation</v>
          </cell>
        </row>
        <row r="211">
          <cell r="D211" t="str">
            <v>[Other Structures (Infrastructure Assets) - Solid Waste Disposal] Landfill site:  Structure</v>
          </cell>
        </row>
        <row r="212">
          <cell r="D212" t="str">
            <v>Group - N/a</v>
          </cell>
        </row>
        <row r="213">
          <cell r="D213" t="str">
            <v>[Other Structures (Infrastructure Assets) - Solid Waste Disposal] Landfill site:  Weighbridge - Mechanical</v>
          </cell>
        </row>
        <row r="214">
          <cell r="D214" t="str">
            <v>[Other Structures (Infrastructure Assets) - Solid Waste Disposal] Landfill site:  Weighbridge - Electrical</v>
          </cell>
        </row>
        <row r="215">
          <cell r="D215" t="str">
            <v>[Other Structures (Infrastructure Assets) - Solid Waste Disposal] Landfill site:  Perimeter protection</v>
          </cell>
        </row>
        <row r="216">
          <cell r="D216" t="str">
            <v>Group - N/a</v>
          </cell>
        </row>
        <row r="217">
          <cell r="D217" t="str">
            <v>[Other Structures (Infrastructure Assets) - Railways] Power supply units</v>
          </cell>
        </row>
        <row r="218">
          <cell r="D218" t="str">
            <v>[Other Structures (Infrastructure Assets) - Railways] Railway sidings</v>
          </cell>
        </row>
        <row r="219">
          <cell r="D219" t="str">
            <v>[Other Structures (Infrastructure Assets) - Railways] Railway tracks</v>
          </cell>
        </row>
        <row r="220">
          <cell r="D220" t="str">
            <v>[Other Structures (Infrastructure Assets) - Railways] Signalling systems</v>
          </cell>
        </row>
        <row r="221">
          <cell r="D221" t="str">
            <v>[Other Structures (Infrastructure Assets) - Railways] Shunting yards</v>
          </cell>
        </row>
        <row r="222">
          <cell r="D222" t="str">
            <v>Group - N/a</v>
          </cell>
        </row>
        <row r="223">
          <cell r="D223" t="str">
            <v xml:space="preserve">[Other Structures (Infrastructure Assets) - Gas Supply Systems] Structure </v>
          </cell>
        </row>
        <row r="224">
          <cell r="D224" t="str">
            <v xml:space="preserve">[Other Structures (Infrastructure Assets) - Gas Supply Systems] Electrical </v>
          </cell>
        </row>
        <row r="225">
          <cell r="D225" t="str">
            <v xml:space="preserve">[Other Structures (Infrastructure Assets) - Gas Supply Systems] Mechanical </v>
          </cell>
        </row>
        <row r="226">
          <cell r="D226" t="str">
            <v xml:space="preserve">[Other Structures (Infrastructure Assets) - Gas Supply Systems] Perimeter protection </v>
          </cell>
        </row>
        <row r="227">
          <cell r="D227" t="str">
            <v>Group - N/a</v>
          </cell>
        </row>
        <row r="228">
          <cell r="D228" t="str">
            <v>[Other Structures (Infrastructure Assets) - Gas Supply Systems] Stations:  Trunk receiving</v>
          </cell>
        </row>
        <row r="229">
          <cell r="D229" t="str">
            <v>[Other Structures (Infrastructure Assets) - Gas Supply Systems] Stations:  District regulating</v>
          </cell>
        </row>
        <row r="230">
          <cell r="D230" t="str">
            <v xml:space="preserve">[Other Structures (Infrastructure Assets) - Gas Supply Systems] Mains/pipelines </v>
          </cell>
        </row>
        <row r="231">
          <cell r="D231" t="str">
            <v xml:space="preserve">[Other Structures (Infrastructure Assets) - Gas Supply Systems] Meters </v>
          </cell>
        </row>
        <row r="232">
          <cell r="D232" t="str">
            <v xml:space="preserve">[Other Structures (Infrastructure Assets) - Gas Supply Systems] Storage facilities </v>
          </cell>
        </row>
        <row r="233">
          <cell r="D233" t="str">
            <v xml:space="preserve">[Other Structures (Infrastructure Assets) - Gas Supply Systems] Supply/reticulation </v>
          </cell>
        </row>
        <row r="234">
          <cell r="D234" t="str">
            <v>[Other Structures (Infrastructure Assets) - Cemeteries] Cemetries</v>
          </cell>
        </row>
        <row r="235">
          <cell r="D235" t="str">
            <v>Group - N/a</v>
          </cell>
        </row>
        <row r="236">
          <cell r="D236" t="str">
            <v>[Capital/Infrastructure Work in Progress]Buildings</v>
          </cell>
        </row>
        <row r="237">
          <cell r="D237" t="str">
            <v>[Capital/Infrastructure Work in Progress]Infrastructure</v>
          </cell>
        </row>
        <row r="238">
          <cell r="D238" t="str">
            <v>[Capital/Infrastructure Work in Progress]Other</v>
          </cell>
        </row>
        <row r="239">
          <cell r="D239" t="str">
            <v>Group - N/a</v>
          </cell>
        </row>
        <row r="240">
          <cell r="D240" t="str">
            <v xml:space="preserve">[Other Machinery and Equipment]Audiovisual equipment </v>
          </cell>
        </row>
        <row r="241">
          <cell r="D241" t="str">
            <v xml:space="preserve">[Other Machinery and Equipment]Building air conditioning systems </v>
          </cell>
        </row>
        <row r="242">
          <cell r="D242" t="str">
            <v xml:space="preserve">[Other Machinery and Equipment]Cellular phones (over R5 000) </v>
          </cell>
        </row>
        <row r="243">
          <cell r="D243" t="str">
            <v xml:space="preserve">[Other Machinery and Equipment]Cellular routers </v>
          </cell>
        </row>
        <row r="244">
          <cell r="D244" t="str">
            <v xml:space="preserve">[Other Machinery and Equipment]Domestic equipment (non kitchen appliances) </v>
          </cell>
        </row>
        <row r="245">
          <cell r="D245" t="str">
            <v>[Other Machinery and Equipment]Electric wire and power distribution equipment (compressors, generators &amp; allied equipment)</v>
          </cell>
        </row>
        <row r="246">
          <cell r="D246" t="str">
            <v xml:space="preserve">[Other Machinery and Equipment]Emergency/rescue equipment </v>
          </cell>
        </row>
        <row r="247">
          <cell r="D247" t="str">
            <v xml:space="preserve">[Other Machinery and Equipment]Elevator systems </v>
          </cell>
        </row>
        <row r="248">
          <cell r="D248" t="str">
            <v xml:space="preserve">[Other Machinery and Equipment]Farm/Agricultural equipment </v>
          </cell>
        </row>
        <row r="249">
          <cell r="D249" t="str">
            <v xml:space="preserve">[Other Machinery and Equipment]Fire Fighting equipment </v>
          </cell>
        </row>
        <row r="250">
          <cell r="D250" t="str">
            <v xml:space="preserve">[Other Machinery and Equipment]Gardening equipment </v>
          </cell>
        </row>
        <row r="251">
          <cell r="D251" t="str">
            <v xml:space="preserve">[Other Machinery and Equipment]Irrigation equipment </v>
          </cell>
        </row>
        <row r="252">
          <cell r="D252" t="str">
            <v xml:space="preserve">[Other Machinery and Equipment]Kitchen appliances </v>
          </cell>
        </row>
        <row r="253">
          <cell r="D253" t="str">
            <v>Group - N/a</v>
          </cell>
        </row>
        <row r="254">
          <cell r="D254" t="str">
            <v>[Other Machinery and Equipment]Laboratory equipment:  Agricultural</v>
          </cell>
        </row>
        <row r="255">
          <cell r="D255" t="str">
            <v>[Other Machinery and Equipment]Laboratory equipment:  Medical testing</v>
          </cell>
        </row>
        <row r="256">
          <cell r="D256" t="str">
            <v>[Other Machinery and Equipment]Laboratory equipment:  Roads and transport</v>
          </cell>
        </row>
        <row r="257">
          <cell r="D257" t="str">
            <v xml:space="preserve">[Other Machinery and Equipment]Laundry equipment and industrial sewing machines </v>
          </cell>
        </row>
        <row r="258">
          <cell r="D258" t="str">
            <v>[Other Machinery and Equipment]Learning, training support and library material (curriculum equipment)</v>
          </cell>
        </row>
        <row r="259">
          <cell r="D259" t="str">
            <v xml:space="preserve">[Other Machinery and Equipment]Machines for metallurgy </v>
          </cell>
        </row>
        <row r="260">
          <cell r="D260" t="str">
            <v xml:space="preserve">[Other Machinery and Equipment]Machines for mining and quarrying </v>
          </cell>
        </row>
        <row r="261">
          <cell r="D261" t="str">
            <v xml:space="preserve">[Other Machinery and Equipment]Machines for textile production </v>
          </cell>
        </row>
        <row r="262">
          <cell r="D262" t="str">
            <v xml:space="preserve">[Other Machinery and Equipment]Medical and allied equipment </v>
          </cell>
        </row>
        <row r="263">
          <cell r="D263" t="str">
            <v>[Other Machinery and Equipment]Music instruments</v>
          </cell>
        </row>
        <row r="264">
          <cell r="D264" t="str">
            <v xml:space="preserve">[Other Machinery and Equipment]Photographic equipment </v>
          </cell>
        </row>
        <row r="265">
          <cell r="D265" t="str">
            <v xml:space="preserve">[Other Machinery and Equipment]Pumps, plumbing, purification and sanitation equipment </v>
          </cell>
        </row>
        <row r="266">
          <cell r="D266" t="str">
            <v xml:space="preserve">[Other Machinery and Equipment]Radio equipment </v>
          </cell>
        </row>
        <row r="267">
          <cell r="D267" t="str">
            <v xml:space="preserve">[Other Machinery and Equipment]Road construction and maintenance equipment </v>
          </cell>
        </row>
        <row r="268">
          <cell r="D268" t="str">
            <v xml:space="preserve">[Other Machinery and Equipment]Saddles and other tack </v>
          </cell>
        </row>
        <row r="269">
          <cell r="D269" t="str">
            <v>Group - N/a</v>
          </cell>
        </row>
        <row r="270">
          <cell r="D270" t="str">
            <v>[Other Machinery and Equipment]Security equipment/systems/ materials:  Fixed</v>
          </cell>
        </row>
        <row r="271">
          <cell r="D271" t="str">
            <v>[Other Machinery and Equipment]Security equipment/systems/ materials:  Movable</v>
          </cell>
        </row>
        <row r="272">
          <cell r="D272" t="str">
            <v xml:space="preserve">[Other Machinery and Equipment]Ship and marine equipment </v>
          </cell>
        </row>
        <row r="273">
          <cell r="D273" t="str">
            <v xml:space="preserve">[Other Machinery and Equipment]Sport and recreational equipment </v>
          </cell>
        </row>
        <row r="274">
          <cell r="D274" t="str">
            <v xml:space="preserve">[Other Machinery and Equipment]Survey equipment </v>
          </cell>
        </row>
        <row r="275">
          <cell r="D275" t="str">
            <v xml:space="preserve">[Other Machinery and Equipment]Telecommunication equipment </v>
          </cell>
        </row>
        <row r="276">
          <cell r="D276" t="str">
            <v xml:space="preserve">[Other Machinery and Equipment]Tents, flags and accessories </v>
          </cell>
        </row>
        <row r="277">
          <cell r="D277" t="str">
            <v xml:space="preserve">[Other Machinery and Equipment]Woodworking machinery and equipment </v>
          </cell>
        </row>
        <row r="278">
          <cell r="D278" t="str">
            <v>Group - N/a</v>
          </cell>
        </row>
        <row r="279">
          <cell r="D279" t="str">
            <v xml:space="preserve">[Other Machinery and Equipment]Workshop equipment and loose tools - Fixed </v>
          </cell>
        </row>
        <row r="280">
          <cell r="D280" t="str">
            <v>[Other Machinery and Equipment]Workshop equipment and loose tools - Movable</v>
          </cell>
        </row>
        <row r="281">
          <cell r="D281" t="str">
            <v>Group - N/a</v>
          </cell>
        </row>
        <row r="282">
          <cell r="D282" t="str">
            <v xml:space="preserve">[Furniture and Office Equipment]Advertising boards </v>
          </cell>
        </row>
        <row r="283">
          <cell r="D283" t="str">
            <v xml:space="preserve">[Furniture and Office Equipment]Air conditioners (individual fixed &amp; portable) </v>
          </cell>
        </row>
        <row r="284">
          <cell r="D284" t="str">
            <v xml:space="preserve">[Furniture and Office Equipment]Cutlery and crockery </v>
          </cell>
        </row>
        <row r="285">
          <cell r="D285" t="str">
            <v xml:space="preserve">[Furniture and Office Equipment]Domestic and hostel furniture </v>
          </cell>
        </row>
        <row r="286">
          <cell r="D286" t="str">
            <v xml:space="preserve">[Furniture and Office Equipment]Linen and soft furnishings </v>
          </cell>
        </row>
        <row r="287">
          <cell r="D287" t="str">
            <v xml:space="preserve">[Furniture and Office Equipment]Office equipment (including fax machines) </v>
          </cell>
        </row>
        <row r="288">
          <cell r="D288" t="str">
            <v xml:space="preserve">[Furniture and Office Equipment]Office furniture </v>
          </cell>
        </row>
        <row r="289">
          <cell r="D289" t="str">
            <v>[Furniture and Office Equipment]Paintings, sculptures, ornaments (home and office)</v>
          </cell>
        </row>
        <row r="290">
          <cell r="D290" t="str">
            <v>Group - N/a</v>
          </cell>
        </row>
        <row r="291">
          <cell r="D291" t="str">
            <v xml:space="preserve">[Computer Equipment]Computer hardware including operating systems </v>
          </cell>
        </row>
        <row r="292">
          <cell r="D292" t="str">
            <v xml:space="preserve">[Computer Equipment]Networks </v>
          </cell>
        </row>
        <row r="293">
          <cell r="D293" t="str">
            <v>Group - N/a</v>
          </cell>
        </row>
        <row r="294">
          <cell r="D294" t="str">
            <v xml:space="preserve">[Transport Assets]Aircraft </v>
          </cell>
        </row>
        <row r="295">
          <cell r="D295" t="str">
            <v xml:space="preserve">[Transport Assets]Aircraft engines </v>
          </cell>
        </row>
        <row r="296">
          <cell r="D296" t="str">
            <v>[Transport Assets]Airport transport equipment (stairs and luggage)</v>
          </cell>
        </row>
        <row r="297">
          <cell r="D297" t="str">
            <v xml:space="preserve">[Transport Assets]Busses </v>
          </cell>
        </row>
        <row r="298">
          <cell r="D298" t="str">
            <v xml:space="preserve">[Transport Assets]Cycles </v>
          </cell>
        </row>
        <row r="299">
          <cell r="D299" t="str">
            <v xml:space="preserve">[Transport Assets]Emergency vehicles (Ambulances and fire engines) </v>
          </cell>
        </row>
        <row r="300">
          <cell r="D300" t="str">
            <v xml:space="preserve">[Transport Assets]Mobile clinics </v>
          </cell>
        </row>
        <row r="301">
          <cell r="D301" t="str">
            <v xml:space="preserve">[Transport Assets]Motor vehicles </v>
          </cell>
        </row>
        <row r="302">
          <cell r="D302" t="str">
            <v xml:space="preserve">[Transport Assets]Railway rolling stock </v>
          </cell>
        </row>
        <row r="303">
          <cell r="D303" t="str">
            <v xml:space="preserve">[Transport Assets]Ships </v>
          </cell>
        </row>
        <row r="304">
          <cell r="D304" t="str">
            <v xml:space="preserve">[Transport Assets]Ships engines </v>
          </cell>
        </row>
        <row r="305">
          <cell r="D305" t="str">
            <v xml:space="preserve">[Transport Assets]Trailers and accessories </v>
          </cell>
        </row>
        <row r="306">
          <cell r="D306" t="str">
            <v xml:space="preserve">[Transport Assets]Trucks </v>
          </cell>
        </row>
        <row r="307">
          <cell r="D307" t="str">
            <v>Group - N/a</v>
          </cell>
        </row>
        <row r="308">
          <cell r="D308" t="str">
            <v>[Heritage Assets] Archives</v>
          </cell>
        </row>
        <row r="309">
          <cell r="D309" t="str">
            <v>[Heritage Assets] Areas of land of historic or specific significance (i.e. World heritage site)</v>
          </cell>
        </row>
        <row r="310">
          <cell r="D310" t="str">
            <v>[Heritage Assets] Culturally significant buildings (parliamentary buildings)</v>
          </cell>
        </row>
        <row r="311">
          <cell r="D311" t="str">
            <v>[Heritage Assets] National monuments</v>
          </cell>
        </row>
        <row r="312">
          <cell r="D312" t="str">
            <v>[Heritage Assets] National parks/reserves (i.e. Kruger Park)</v>
          </cell>
        </row>
        <row r="313">
          <cell r="D313" t="str">
            <v>[Heritage Assets] Paintings</v>
          </cell>
        </row>
        <row r="314">
          <cell r="D314" t="str">
            <v>[Heritage Assets] Sculptures</v>
          </cell>
        </row>
        <row r="315">
          <cell r="D315" t="str">
            <v>[Heritage Assets] Municipal jewellery</v>
          </cell>
        </row>
        <row r="316">
          <cell r="D316" t="str">
            <v xml:space="preserve">[Heritage Assets] Works of art </v>
          </cell>
        </row>
        <row r="317">
          <cell r="D317" t="str">
            <v xml:space="preserve">[Heritage Assets] Other antiques and collections </v>
          </cell>
        </row>
        <row r="318">
          <cell r="D318" t="str">
            <v>Group - N/a</v>
          </cell>
        </row>
        <row r="319">
          <cell r="D319" t="str">
            <v xml:space="preserve">[Biological or Cultivated Assets]Dairy cattle </v>
          </cell>
        </row>
        <row r="320">
          <cell r="D320" t="str">
            <v xml:space="preserve">[Biological or Cultivated Assets]Feathered animals (for eggs and feathers) </v>
          </cell>
        </row>
        <row r="321">
          <cell r="D321" t="str">
            <v xml:space="preserve">[Biological or Cultivated Assets]Forests and plantations </v>
          </cell>
        </row>
        <row r="322">
          <cell r="D322" t="str">
            <v xml:space="preserve">[Biological or Cultivated Assets]Fruit trees </v>
          </cell>
        </row>
        <row r="323">
          <cell r="D323" t="str">
            <v xml:space="preserve">[Biological or Cultivated Assets]Game animals </v>
          </cell>
        </row>
        <row r="324">
          <cell r="D324" t="str">
            <v xml:space="preserve">[Biological or Cultivated Assets]Animals for reproduction (cattle, goats, sheep, pigs) </v>
          </cell>
        </row>
        <row r="325">
          <cell r="D325" t="str">
            <v xml:space="preserve">[Biological or Cultivated Assets]Animals for wool or milk (goats and sheep) </v>
          </cell>
        </row>
        <row r="326">
          <cell r="D326" t="str">
            <v xml:space="preserve">[Biological or Cultivated Assets]Dogs (law enforcement and security) </v>
          </cell>
        </row>
        <row r="327">
          <cell r="D327" t="str">
            <v xml:space="preserve">[Biological or Cultivated Assets]Horses (law enforcement and working) </v>
          </cell>
        </row>
        <row r="328">
          <cell r="D328" t="str">
            <v xml:space="preserve">[Biological or Cultivated Assets]Plants (for production of seeds) </v>
          </cell>
        </row>
        <row r="329">
          <cell r="D329" t="str">
            <v xml:space="preserve">[Biological or Cultivated Assets]Vines </v>
          </cell>
        </row>
        <row r="330">
          <cell r="D330" t="str">
            <v>[Biological or Cultivated Assets]Other animals</v>
          </cell>
        </row>
        <row r="331">
          <cell r="D331" t="str">
            <v>[Investment Property]Investment Property</v>
          </cell>
        </row>
        <row r="332">
          <cell r="D332" t="str">
            <v>Group - N/a</v>
          </cell>
        </row>
        <row r="333">
          <cell r="D333" t="str">
            <v xml:space="preserve">[Intangible Assets]Capitalised development costs </v>
          </cell>
        </row>
        <row r="334">
          <cell r="D334" t="str">
            <v xml:space="preserve">[Intangible Assets]Computer software </v>
          </cell>
        </row>
        <row r="335">
          <cell r="D335" t="str">
            <v xml:space="preserve">[Intangible Assets]Mastheads and publishing titles </v>
          </cell>
        </row>
        <row r="336">
          <cell r="D336" t="str">
            <v xml:space="preserve">[Intangible Assets]Patents, licences, copyrights, brand names and trademarks </v>
          </cell>
        </row>
        <row r="337">
          <cell r="D337" t="str">
            <v xml:space="preserve">[Intangible Assets]Recipes, formulae, prototypes, designs and models </v>
          </cell>
        </row>
        <row r="338">
          <cell r="D338" t="str">
            <v xml:space="preserve">[Intangible Assets]Service and operating rights </v>
          </cell>
        </row>
        <row r="339">
          <cell r="D339" t="str">
            <v>[Intangible Assets]Other intangibles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3">
          <cell r="D3" t="str">
            <v>Asset Management Guide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etail Project"/>
      <sheetName val="IDP"/>
      <sheetName val="Drop Downs"/>
      <sheetName val="Definitions"/>
      <sheetName val="Detail_Project"/>
      <sheetName val="Drop_Downs"/>
    </sheetNames>
    <sheetDataSet>
      <sheetData sheetId="0" refreshError="1"/>
      <sheetData sheetId="1" refreshError="1"/>
      <sheetData sheetId="2"/>
      <sheetData sheetId="3">
        <row r="3">
          <cell r="C3" t="str">
            <v>SELECT FROM DROP DOWN</v>
          </cell>
        </row>
        <row r="4">
          <cell r="C4" t="str">
            <v>CITY DEVELOPMENT</v>
          </cell>
        </row>
        <row r="5">
          <cell r="C5" t="str">
            <v xml:space="preserve">COMMUNITY SERVICES </v>
          </cell>
        </row>
        <row r="6">
          <cell r="C6" t="str">
            <v xml:space="preserve">CORPORATE SERVICES </v>
          </cell>
        </row>
        <row r="7">
          <cell r="C7" t="str">
            <v xml:space="preserve">FINANCIAL SERVICES </v>
          </cell>
        </row>
        <row r="8">
          <cell r="C8" t="str">
            <v xml:space="preserve">ELECTRICAL AND ENERGY SOURCES </v>
          </cell>
        </row>
        <row r="9">
          <cell r="C9" t="str">
            <v>INFRASTRUCTURE SERVICES</v>
          </cell>
        </row>
        <row r="10">
          <cell r="C10" t="str">
            <v>OFFICE OF THE MUNICIPAL MANAGER</v>
          </cell>
        </row>
        <row r="12">
          <cell r="C12" t="str">
            <v>SELECT FROM DROP DOWN</v>
          </cell>
        </row>
        <row r="13">
          <cell r="C13" t="str">
            <v>CITY DEVELOPMENT</v>
          </cell>
        </row>
        <row r="14">
          <cell r="C14" t="str">
            <v>COMMUNITY SERVICES - HEALTH</v>
          </cell>
        </row>
        <row r="15">
          <cell r="C15" t="str">
            <v>COMMUNITY SERVICES - PUBLIC SAFETY</v>
          </cell>
        </row>
        <row r="16">
          <cell r="C16" t="str">
            <v>COMMUNITY SERVICES - RECREATIONAL AND ENVIRONMENTAL SERVICES</v>
          </cell>
        </row>
        <row r="17">
          <cell r="C17" t="str">
            <v>CORPORATE SERVICES - ADMINISTRATION</v>
          </cell>
        </row>
        <row r="18">
          <cell r="C18" t="str">
            <v>CORPORATE SERVICES - HUMAN RESOURCES</v>
          </cell>
        </row>
        <row r="19">
          <cell r="C19" t="str">
            <v>FINANCIAL SERVICES - EXPENDITURE</v>
          </cell>
        </row>
        <row r="20">
          <cell r="C20" t="str">
            <v>FINANCIAL SERVICES - REVENUE</v>
          </cell>
        </row>
        <row r="21">
          <cell r="C21" t="str">
            <v>FINANCIAL SERVICES - SUPPLY CHAIN MANAGEMENT</v>
          </cell>
        </row>
        <row r="22">
          <cell r="C22" t="str">
            <v>ELECTRICAL AND ENERGY SOURCES - ELECTRICITY &amp; STREET LIGHTING</v>
          </cell>
        </row>
        <row r="23">
          <cell r="C23" t="str">
            <v>INFRASTRUCTURE SERVICES - WATER AND SANITATION</v>
          </cell>
        </row>
        <row r="24">
          <cell r="C24" t="str">
            <v>INFRASTRUCTURE SERVICES - TRANSPORT, ROADS AND STORMWATER</v>
          </cell>
        </row>
        <row r="25">
          <cell r="C25" t="str">
            <v>INFRASTRUCTURE SERVICES - ENGINEERING SUPPORT</v>
          </cell>
        </row>
        <row r="26">
          <cell r="C26" t="str">
            <v>OFFICE OF THE MUNICIPAL MANAGER</v>
          </cell>
        </row>
        <row r="115">
          <cell r="C115" t="str">
            <v>SELECT FROM DROP DOWN</v>
          </cell>
        </row>
        <row r="116">
          <cell r="C116" t="str">
            <v>CAPITAL</v>
          </cell>
        </row>
        <row r="117">
          <cell r="C117" t="str">
            <v>OPERATIONAL</v>
          </cell>
        </row>
        <row r="120">
          <cell r="C120" t="str">
            <v>SELECT FROM DROP DOWN</v>
          </cell>
        </row>
        <row r="122">
          <cell r="C122" t="str">
            <v>Infrastructure: Existing: Renewal: Electrical Infrastructure: Power Plants</v>
          </cell>
        </row>
        <row r="123">
          <cell r="C123" t="str">
            <v>Infrastructure: Existing: Renewal: Electrical Infrastructure: HV Substations</v>
          </cell>
        </row>
        <row r="124">
          <cell r="C124" t="str">
            <v>Infrastructure: Existing: Renewal: Electrical Infrastructure: HV Switching Station</v>
          </cell>
        </row>
        <row r="125">
          <cell r="C125" t="str">
            <v>Infrastructure: Existing: Renewal: Electrical Infrastructure: HV Transmission Conductors</v>
          </cell>
        </row>
        <row r="126">
          <cell r="C126" t="str">
            <v>Infrastructure: Existing: Renewal: Electrical Infrastructure: MV Substations</v>
          </cell>
        </row>
        <row r="127">
          <cell r="C127" t="str">
            <v>Infrastructure: Existing: Renewal: Electrical Infrastructure: MV Switching Stations</v>
          </cell>
        </row>
        <row r="128">
          <cell r="C128" t="str">
            <v>Infrastructure: Existing: Renewal: Electrical Infrastructure: MV Networks</v>
          </cell>
        </row>
        <row r="129">
          <cell r="C129" t="str">
            <v>Infrastructure: Existing: Renewal: Electrical Infrastructure: LV Networks</v>
          </cell>
        </row>
        <row r="130">
          <cell r="C130" t="str">
            <v>Infrastructure: Existing: Renewal: Electrical Infrastructure: Capital Spares</v>
          </cell>
        </row>
        <row r="131">
          <cell r="C131" t="str">
            <v>Infrastructure: Existing: Renewal: Solid Waste Infrastructure: Landfill Sites</v>
          </cell>
        </row>
        <row r="132">
          <cell r="C132" t="str">
            <v>Infrastructure: Existing: Renewal: Solid Waste Infrastructure: Waste Transfer Stations</v>
          </cell>
        </row>
        <row r="133">
          <cell r="C133" t="str">
            <v>Infrastructure: Existing: Renewal: Solid Waste Infrastructure: Waste Processing Facilities</v>
          </cell>
        </row>
        <row r="134">
          <cell r="C134" t="str">
            <v>Infrastructure: Existing: Renewal: Solid Waste Infrastructure: Waste Drop-off Points</v>
          </cell>
        </row>
        <row r="135">
          <cell r="C135" t="str">
            <v>Infrastructure: Existing: Renewal: Solid Waste Infrastructure: Waste Separation Facilities</v>
          </cell>
        </row>
        <row r="136">
          <cell r="C136" t="str">
            <v>Infrastructure: Existing: Renewal: Solid Waste Infrastructure: Electricity Generation Facilities</v>
          </cell>
        </row>
        <row r="137">
          <cell r="C137" t="str">
            <v>Infrastructure: Existing: Renewal: Solid Waste Infrastructure: Capital Spares</v>
          </cell>
        </row>
        <row r="138">
          <cell r="C138" t="str">
            <v>Infrastructure: Existing: Renewal: Rail Infrastructure: Rail Lines</v>
          </cell>
        </row>
        <row r="139">
          <cell r="C139" t="str">
            <v>Infrastructure: Existing: Renewal: Rail Infrastructure: Rail Structures</v>
          </cell>
        </row>
        <row r="140">
          <cell r="C140" t="str">
            <v>Infrastructure: Existing: Renewal: Rail Infrastructure: Rail Furniture</v>
          </cell>
        </row>
        <row r="141">
          <cell r="C141" t="str">
            <v>Infrastructure: Existing: Renewal: Rail Infrastructure: Drainage Collection</v>
          </cell>
        </row>
        <row r="142">
          <cell r="C142" t="str">
            <v>Infrastructure: Existing: Renewal: Rail Infrastructure: Storm water Conveyance</v>
          </cell>
        </row>
        <row r="143">
          <cell r="C143" t="str">
            <v>Infrastructure: Existing: Renewal: Rail Infrastructure: Attenuation</v>
          </cell>
        </row>
        <row r="144">
          <cell r="C144" t="str">
            <v>Infrastructure: Existing: Renewal: Rail Infrastructure: MV Substations</v>
          </cell>
        </row>
        <row r="145">
          <cell r="C145" t="str">
            <v>Infrastructure: Existing: Renewal: Rail Infrastructure: LV Networks</v>
          </cell>
        </row>
        <row r="146">
          <cell r="C146" t="str">
            <v>Infrastructure: Existing: Renewal: Rail Infrastructure: Capital Spares</v>
          </cell>
        </row>
        <row r="147">
          <cell r="C147" t="str">
            <v>Infrastructure: Existing: Renewal: Water Supply Infrastructure: Dams and Weirs</v>
          </cell>
        </row>
        <row r="148">
          <cell r="C148" t="str">
            <v>Infrastructure: Existing: Renewal: Water Supply Infrastructure: Boreholes</v>
          </cell>
        </row>
        <row r="149">
          <cell r="C149" t="str">
            <v>Infrastructure: Existing: Renewal: Water Supply Infrastructure: Reservoirs</v>
          </cell>
        </row>
        <row r="150">
          <cell r="C150" t="str">
            <v>Infrastructure: Existing: Renewal: Water Supply Infrastructure: Pump Stations</v>
          </cell>
        </row>
        <row r="151">
          <cell r="C151" t="str">
            <v>Infrastructure: Existing: Renewal: Water Supply Infrastructure: Water Treatment Works</v>
          </cell>
        </row>
        <row r="152">
          <cell r="C152" t="str">
            <v>Infrastructure: Existing: Renewal: Water Supply Infrastructure: Bulk Mains</v>
          </cell>
        </row>
        <row r="153">
          <cell r="C153" t="str">
            <v>Infrastructure: Existing: Renewal: Water Supply Infrastructure: Distribution</v>
          </cell>
        </row>
        <row r="154">
          <cell r="C154" t="str">
            <v>Infrastructure: Existing: Renewal: Water Supply Infrastructure: Distribution Points</v>
          </cell>
        </row>
        <row r="155">
          <cell r="C155" t="str">
            <v>Infrastructure: Existing: Renewal: Water Supply Infrastructure: PRV Stations</v>
          </cell>
        </row>
        <row r="156">
          <cell r="C156" t="str">
            <v>Infrastructure: Existing: Renewal: Water Supply Infrastructure: Capital Spares</v>
          </cell>
        </row>
        <row r="157">
          <cell r="C157" t="str">
            <v>Infrastructure: Existing: Renewal: Sanitation Infrastructure: Pump Station</v>
          </cell>
        </row>
        <row r="158">
          <cell r="C158" t="str">
            <v>Infrastructure: Existing: Renewal: Sanitation Infrastructure: Reticulation</v>
          </cell>
        </row>
        <row r="159">
          <cell r="C159" t="str">
            <v>Infrastructure: Existing: Renewal: Sanitation Infrastructure: Waste Water Treatment Works</v>
          </cell>
        </row>
        <row r="160">
          <cell r="C160" t="str">
            <v>Infrastructure: Existing: Renewal: Sanitation Infrastructure: Outfall Sewers</v>
          </cell>
        </row>
        <row r="161">
          <cell r="C161" t="str">
            <v>Infrastructure: Existing: Renewal: Sanitation Infrastructure: Toilet Facilities</v>
          </cell>
        </row>
        <row r="162">
          <cell r="C162" t="str">
            <v>Infrastructure: Existing: Renewal: Sanitation Infrastructure: Capital Spares</v>
          </cell>
        </row>
        <row r="163">
          <cell r="C163" t="str">
            <v>Infrastructure: Existing: Renewal: Roads Infrastructure: Roads</v>
          </cell>
        </row>
        <row r="164">
          <cell r="C164" t="str">
            <v>Infrastructure: Existing: Renewal: Roads Infrastructure: Road Structures</v>
          </cell>
        </row>
        <row r="165">
          <cell r="C165" t="str">
            <v>Infrastructure: Existing: Renewal: Roads Infrastructure: Road Furniture</v>
          </cell>
        </row>
        <row r="166">
          <cell r="C166" t="str">
            <v>Infrastructure: Existing: Renewal: Roads Infrastructure: Capital Spares</v>
          </cell>
        </row>
        <row r="167">
          <cell r="C167" t="str">
            <v>Infrastructure: Existing: Renewal: Storm water Infrastructure: Drainage Collection</v>
          </cell>
        </row>
        <row r="168">
          <cell r="C168" t="str">
            <v>Infrastructure: Existing: Renewal: Storm water Infrastructure: Storm water Conveyance</v>
          </cell>
        </row>
        <row r="169">
          <cell r="C169" t="str">
            <v>Infrastructure: Existing: Renewal: Storm water Infrastructure: Attenuation</v>
          </cell>
        </row>
        <row r="170">
          <cell r="C170" t="str">
            <v>Infrastructure: Existing: Renewal: Coastal Infrastructure: Sand Pumps</v>
          </cell>
        </row>
        <row r="171">
          <cell r="C171" t="str">
            <v>Infrastructure: Existing: Renewal: Coastal Infrastructure: Piers</v>
          </cell>
        </row>
        <row r="172">
          <cell r="C172" t="str">
            <v>Infrastructure: Existing: Renewal: Coastal Infrastructure: Revetments</v>
          </cell>
        </row>
        <row r="173">
          <cell r="C173" t="str">
            <v>Infrastructure: Existing: Renewal: Coastal Infrastructure: Promenades</v>
          </cell>
        </row>
        <row r="174">
          <cell r="C174" t="str">
            <v>Infrastructure: Existing: Renewal: Coastal Infrastructure: Capital Spares</v>
          </cell>
        </row>
        <row r="175">
          <cell r="C175" t="str">
            <v>Infrastructure: Existing: Renewal: Information and Communication Infrastructure: Data Centres</v>
          </cell>
        </row>
        <row r="176">
          <cell r="C176" t="str">
            <v>Infrastructure: Existing: Renewal: Information and Communication Infrastructure: Core Layers</v>
          </cell>
        </row>
        <row r="177">
          <cell r="C177" t="str">
            <v>Infrastructure: Existing: Renewal: Information and Communication Infrastructure: Distribution Layers</v>
          </cell>
        </row>
        <row r="178">
          <cell r="C178" t="str">
            <v>Infrastructure: Existing: Renewal: Information and Communication Infrastructure: Capital Spares</v>
          </cell>
        </row>
        <row r="179">
          <cell r="C179" t="str">
            <v>Infrastructure: Existing: Upgrading: Electrical Infrastructure: Power Plants</v>
          </cell>
        </row>
        <row r="180">
          <cell r="C180" t="str">
            <v>Infrastructure: Existing: Upgrading: Electrical Infrastructure: HV Substations</v>
          </cell>
        </row>
        <row r="181">
          <cell r="C181" t="str">
            <v>Infrastructure: Existing: Upgrading: Electrical Infrastructure: HV Switching Station</v>
          </cell>
        </row>
        <row r="182">
          <cell r="C182" t="str">
            <v>Infrastructure: Existing: Upgrading: Electrical Infrastructure: HV Transmission Conductors</v>
          </cell>
        </row>
        <row r="183">
          <cell r="C183" t="str">
            <v>Infrastructure: Existing: Upgrading: Electrical Infrastructure: MV Substations</v>
          </cell>
        </row>
        <row r="184">
          <cell r="C184" t="str">
            <v>Infrastructure: Existing: Upgrading: Electrical Infrastructure: MV Switching Stations</v>
          </cell>
        </row>
        <row r="185">
          <cell r="C185" t="str">
            <v>Infrastructure: Existing: Upgrading: Electrical Infrastructure: MV Networks</v>
          </cell>
        </row>
        <row r="186">
          <cell r="C186" t="str">
            <v>Infrastructure: Existing: Upgrading: Electrical Infrastructure: LV Networks</v>
          </cell>
        </row>
        <row r="187">
          <cell r="C187" t="str">
            <v>Infrastructure: Existing: Upgrading: Electrical Infrastructure: Capital Spares</v>
          </cell>
        </row>
        <row r="188">
          <cell r="C188" t="str">
            <v>Infrastructure: Existing: Upgrading: Solid Waste Infrastructure: Landfill Sites</v>
          </cell>
        </row>
        <row r="189">
          <cell r="C189" t="str">
            <v>Infrastructure: Existing: Upgrading: Solid Waste Infrastructure: Waste Transfer Stations</v>
          </cell>
        </row>
        <row r="190">
          <cell r="C190" t="str">
            <v>Infrastructure: Existing: Upgrading: Solid Waste Infrastructure: Waste Processing Facilities</v>
          </cell>
        </row>
        <row r="191">
          <cell r="C191" t="str">
            <v>Infrastructure: Existing: Upgrading: Solid Waste Infrastructure: Waste Drop-off Points</v>
          </cell>
        </row>
        <row r="192">
          <cell r="C192" t="str">
            <v>Infrastructure: Existing: Upgrading: Solid Waste Infrastructure: Waste Separation Facilities</v>
          </cell>
        </row>
        <row r="193">
          <cell r="C193" t="str">
            <v>Infrastructure: Existing: Upgrading: Solid Waste Infrastructure: Electricity Generation Facilities</v>
          </cell>
        </row>
        <row r="194">
          <cell r="C194" t="str">
            <v>Infrastructure: Existing: Upgrading: Solid Waste Infrastructure: Capital Spares</v>
          </cell>
        </row>
        <row r="195">
          <cell r="C195" t="str">
            <v>Infrastructure: Existing: Upgrading: Rail Infrastructure: Rail Lines</v>
          </cell>
        </row>
        <row r="196">
          <cell r="C196" t="str">
            <v>Infrastructure: Existing: Upgrading: Rail Infrastructure: Rail Structures</v>
          </cell>
        </row>
        <row r="197">
          <cell r="C197" t="str">
            <v>Infrastructure: Existing: Upgrading: Rail Infrastructure: Rail Furniture</v>
          </cell>
        </row>
        <row r="198">
          <cell r="C198" t="str">
            <v>Infrastructure: Existing: Upgrading: Rail Infrastructure: Drainage Collection</v>
          </cell>
        </row>
        <row r="199">
          <cell r="C199" t="str">
            <v>Infrastructure: Existing: Upgrading: Rail Infrastructure: Storm water Conveyance</v>
          </cell>
        </row>
        <row r="200">
          <cell r="C200" t="str">
            <v>Infrastructure: Existing: Upgrading: Rail Infrastructure: Attenuation</v>
          </cell>
        </row>
        <row r="201">
          <cell r="C201" t="str">
            <v>Infrastructure: Existing: Upgrading: Rail Infrastructure: MV Substations</v>
          </cell>
        </row>
        <row r="202">
          <cell r="C202" t="str">
            <v>Infrastructure: Existing: Upgrading: Rail Infrastructure: LV Networks</v>
          </cell>
        </row>
        <row r="203">
          <cell r="C203" t="str">
            <v>Infrastructure: Existing: Upgrading: Rail Infrastructure: Capital Spares</v>
          </cell>
        </row>
        <row r="204">
          <cell r="C204" t="str">
            <v>Infrastructure: Existing: Upgrading: Water Supply Infrastructure: Dams and Weirs</v>
          </cell>
        </row>
        <row r="205">
          <cell r="C205" t="str">
            <v>Infrastructure: Existing: Upgrading: Water Supply Infrastructure: Boreholes</v>
          </cell>
        </row>
        <row r="206">
          <cell r="C206" t="str">
            <v>Infrastructure: Existing: Upgrading: Water Supply Infrastructure: Reservoirs</v>
          </cell>
        </row>
        <row r="207">
          <cell r="C207" t="str">
            <v>Infrastructure: Existing: Upgrading: Water Supply Infrastructure: Pump Station</v>
          </cell>
        </row>
        <row r="208">
          <cell r="C208" t="str">
            <v>Infrastructure: Existing: Upgrading: Water Supply Infrastructure: Water Treatment Works</v>
          </cell>
        </row>
        <row r="209">
          <cell r="C209" t="str">
            <v>Infrastructure: Existing: Upgrading: Water Supply Infrastructure: Bulk Mains</v>
          </cell>
        </row>
        <row r="210">
          <cell r="C210" t="str">
            <v>Infrastructure: Existing: Upgrading: Water Supply Infrastructure: Distribution</v>
          </cell>
        </row>
        <row r="211">
          <cell r="C211" t="str">
            <v>Infrastructure: Existing: Upgrading: Water Supply Infrastructure: Distribution Points</v>
          </cell>
        </row>
        <row r="212">
          <cell r="C212" t="str">
            <v>Infrastructure: Existing: Upgrading: Water Supply Infrastructure: PRV Stations</v>
          </cell>
        </row>
        <row r="213">
          <cell r="C213" t="str">
            <v>Infrastructure: Existing: Upgrading: Water Supply Infrastructure: Capital Spares</v>
          </cell>
        </row>
        <row r="214">
          <cell r="C214" t="str">
            <v>Infrastructure: Existing: Upgrading: Sanitation Infrastructure: Pump Station</v>
          </cell>
        </row>
        <row r="215">
          <cell r="C215" t="str">
            <v>Infrastructure: Existing: Upgrading: Sanitation Infrastructure: Reticulation</v>
          </cell>
        </row>
        <row r="216">
          <cell r="C216" t="str">
            <v>Infrastructure: Existing: Upgrading: Sanitation Infrastructure: Waste Water Treatment Works</v>
          </cell>
        </row>
        <row r="217">
          <cell r="C217" t="str">
            <v>Infrastructure: Existing: Upgrading: Sanitation Infrastructure: Outfall Sewers</v>
          </cell>
        </row>
        <row r="218">
          <cell r="C218" t="str">
            <v>Infrastructure: Existing: Upgrading: Sanitation Infrastructure: Toilet Facilities</v>
          </cell>
        </row>
        <row r="219">
          <cell r="C219" t="str">
            <v>Infrastructure: Existing: Upgrading: Sanitation Infrastructure: Capital Spares</v>
          </cell>
        </row>
        <row r="220">
          <cell r="C220" t="str">
            <v>Infrastructure: Existing: Upgrading: Roads Infrastructure: Roads</v>
          </cell>
        </row>
        <row r="221">
          <cell r="C221" t="str">
            <v>Infrastructure: Existing: Upgrading: Roads Infrastructure: Road Structures</v>
          </cell>
        </row>
        <row r="222">
          <cell r="C222" t="str">
            <v>Infrastructure: Existing: Upgrading: Roads Infrastructure: Road Furniture</v>
          </cell>
        </row>
        <row r="223">
          <cell r="C223" t="str">
            <v>Infrastructure: Existing: Upgrading: Roads Infrastructure: Capital Spares</v>
          </cell>
        </row>
        <row r="224">
          <cell r="C224" t="str">
            <v>Infrastructure: Existing: Upgrading: Storm water Infrastructure: Drainage Collection</v>
          </cell>
        </row>
        <row r="225">
          <cell r="C225" t="str">
            <v>Infrastructure: Existing: Upgrading: Storm water Infrastructure: Storm water Conveyance</v>
          </cell>
        </row>
        <row r="226">
          <cell r="C226" t="str">
            <v>Infrastructure: Existing: Upgrading: Storm water Infrastructure: Attenuation</v>
          </cell>
        </row>
        <row r="227">
          <cell r="C227" t="str">
            <v>Infrastructure: Existing: Upgrading: Coastal Infrastructure: Sand Pumps</v>
          </cell>
        </row>
        <row r="228">
          <cell r="C228" t="str">
            <v>Infrastructure: Existing: Upgrading: Coastal Infrastructure: Piers</v>
          </cell>
        </row>
        <row r="229">
          <cell r="C229" t="str">
            <v>Infrastructure: Existing: Upgrading: Coastal Infrastructure: Revetments</v>
          </cell>
        </row>
        <row r="230">
          <cell r="C230" t="str">
            <v>Infrastructure: Existing: Upgrading: Coastal Infrastructure: Promenades</v>
          </cell>
        </row>
        <row r="231">
          <cell r="C231" t="str">
            <v>Infrastructure: Existing: Upgrading: Coastal Infrastructure: Capital Spares</v>
          </cell>
        </row>
        <row r="232">
          <cell r="C232" t="str">
            <v>Infrastructure: Existing: Upgrading: Information and Communication Infrastructure: Data Centres</v>
          </cell>
        </row>
        <row r="233">
          <cell r="C233" t="str">
            <v>Infrastructure: Existing: Upgrading: Information and Communication Infrastructure: Core Layers</v>
          </cell>
        </row>
        <row r="234">
          <cell r="C234" t="str">
            <v>Infrastructure: Existing: Upgrading: Information and Communication Infrastructure: Distribution Layers</v>
          </cell>
        </row>
        <row r="235">
          <cell r="C235" t="str">
            <v>Infrastructure: Existing: Upgrading: Information and Communication Infrastructure: Capital Spares</v>
          </cell>
        </row>
        <row r="236">
          <cell r="C236" t="str">
            <v>Infrastructure: New: Electrical Infrastructure: Power Plants</v>
          </cell>
        </row>
        <row r="237">
          <cell r="C237" t="str">
            <v>Infrastructure: New: Electrical Infrastructure: HV Substations</v>
          </cell>
        </row>
        <row r="238">
          <cell r="C238" t="str">
            <v>Infrastructure: New: Electrical Infrastructure: HV Switching Station</v>
          </cell>
        </row>
        <row r="239">
          <cell r="C239" t="str">
            <v>Infrastructure: New: Electrical Infrastructure: HV Transmission Conductors</v>
          </cell>
        </row>
        <row r="240">
          <cell r="C240" t="str">
            <v>Infrastructure: New: Electrical Infrastructure: MV Substations</v>
          </cell>
        </row>
        <row r="241">
          <cell r="C241" t="str">
            <v>Infrastructure: New: Electrical Infrastructure: MV Switching Stations</v>
          </cell>
        </row>
        <row r="242">
          <cell r="C242" t="str">
            <v>Infrastructure: New: Electrical Infrastructure: MV Networks</v>
          </cell>
        </row>
        <row r="243">
          <cell r="C243" t="str">
            <v>Infrastructure: New: Electrical Infrastructure: LV Networks</v>
          </cell>
        </row>
        <row r="244">
          <cell r="C244" t="str">
            <v>Infrastructure: New: Electrical Infrastructure: Capital Spares</v>
          </cell>
        </row>
        <row r="245">
          <cell r="C245" t="str">
            <v>Infrastructure: New: Solid Waste Infrastructure: Landfill Sites</v>
          </cell>
        </row>
        <row r="246">
          <cell r="C246" t="str">
            <v>Infrastructure: New: Solid Waste Infrastructure: Waste Transfer Stations</v>
          </cell>
        </row>
        <row r="247">
          <cell r="C247" t="str">
            <v>Infrastructure: New: Solid Waste Infrastructure: Waste Processing Facilities</v>
          </cell>
        </row>
        <row r="248">
          <cell r="C248" t="str">
            <v>Infrastructure: New: Solid Waste Infrastructure: Waste Drop-off Points</v>
          </cell>
        </row>
        <row r="249">
          <cell r="C249" t="str">
            <v>Infrastructure: New: Solid Waste Infrastructure: Waste Separation Facilities</v>
          </cell>
        </row>
        <row r="250">
          <cell r="C250" t="str">
            <v>Infrastructure: New: Solid Waste Infrastructure: Electricity Generation Facilities</v>
          </cell>
        </row>
        <row r="251">
          <cell r="C251" t="str">
            <v>Infrastructure: New: Solid Waste Infrastructure: Capital Spares</v>
          </cell>
        </row>
        <row r="252">
          <cell r="C252" t="str">
            <v>Infrastructure: New: Rail Infrastructure: Rail Lines</v>
          </cell>
        </row>
        <row r="253">
          <cell r="C253" t="str">
            <v>Infrastructure: New: Rail Infrastructure: Rail Structures</v>
          </cell>
        </row>
        <row r="254">
          <cell r="C254" t="str">
            <v>Infrastructure: New: Rail Infrastructure: Rail Furniture</v>
          </cell>
        </row>
        <row r="255">
          <cell r="C255" t="str">
            <v>Infrastructure: New: Rail Infrastructure: Drainage Collection</v>
          </cell>
        </row>
        <row r="256">
          <cell r="C256" t="str">
            <v>Infrastructure: New: Rail Infrastructure: Storm water Conveyance</v>
          </cell>
        </row>
        <row r="257">
          <cell r="C257" t="str">
            <v>Infrastructure: New: Rail Infrastructure: Attenuation</v>
          </cell>
        </row>
        <row r="258">
          <cell r="C258" t="str">
            <v>Infrastructure: New: Rail Infrastructure: MV Substations</v>
          </cell>
        </row>
        <row r="259">
          <cell r="C259" t="str">
            <v>Infrastructure: New: Rail Infrastructure: LV Networks</v>
          </cell>
        </row>
        <row r="260">
          <cell r="C260" t="str">
            <v>Infrastructure: New: Rail Infrastructure: Capital Spares</v>
          </cell>
        </row>
        <row r="261">
          <cell r="C261" t="str">
            <v>Infrastructure: New: Water Supply Infrastructure: Dams and Weirs</v>
          </cell>
        </row>
        <row r="262">
          <cell r="C262" t="str">
            <v>Infrastructure: New: Water Supply Infrastructure: Boreholes</v>
          </cell>
        </row>
        <row r="263">
          <cell r="C263" t="str">
            <v>Infrastructure: New: Water Supply Infrastructure: Reservoirs</v>
          </cell>
        </row>
        <row r="264">
          <cell r="C264" t="str">
            <v>Infrastructure: New: Water Supply Infrastructure: Pump Station</v>
          </cell>
        </row>
        <row r="265">
          <cell r="C265" t="str">
            <v>Infrastructure: New: Water Supply Infrastructure: Water Treatment Works</v>
          </cell>
        </row>
        <row r="266">
          <cell r="C266" t="str">
            <v>Infrastructure: New: Water Supply Infrastructure: Bulk Mains</v>
          </cell>
        </row>
        <row r="267">
          <cell r="C267" t="str">
            <v>Infrastructure: New: Water Supply Infrastructure: Distribution</v>
          </cell>
        </row>
        <row r="268">
          <cell r="C268" t="str">
            <v>Infrastructure: New: Water Supply Infrastructure: Distribution Points</v>
          </cell>
        </row>
        <row r="269">
          <cell r="C269" t="str">
            <v>Infrastructure: New: Water Supply Infrastructure: PRV Stations</v>
          </cell>
        </row>
        <row r="270">
          <cell r="C270" t="str">
            <v>Infrastructure: New: Water Supply Infrastructure: Capital Spares</v>
          </cell>
        </row>
        <row r="271">
          <cell r="C271" t="str">
            <v>Infrastructure: New: Sanitation Infrastructure: Pump Station</v>
          </cell>
        </row>
        <row r="272">
          <cell r="C272" t="str">
            <v>Infrastructure: New: Sanitation Infrastructure: Reticulation</v>
          </cell>
        </row>
        <row r="273">
          <cell r="C273" t="str">
            <v>Infrastructure: New: Sanitation Infrastructure: Waste Water Treatment Works</v>
          </cell>
        </row>
        <row r="274">
          <cell r="C274" t="str">
            <v>Infrastructure: New: Sanitation Infrastructure: Outfall Sewers</v>
          </cell>
        </row>
        <row r="275">
          <cell r="C275" t="str">
            <v>Infrastructure: New: Sanitation Infrastructure: Toilet Facilities</v>
          </cell>
        </row>
        <row r="276">
          <cell r="C276" t="str">
            <v>Infrastructure: New: Sanitation Infrastructure: Capital Spares</v>
          </cell>
        </row>
        <row r="277">
          <cell r="C277" t="str">
            <v>Infrastructure: New: Roads Infrastructure: Roads</v>
          </cell>
        </row>
        <row r="278">
          <cell r="C278" t="str">
            <v>Infrastructure: New: Roads Infrastructure: Road Structures</v>
          </cell>
        </row>
        <row r="279">
          <cell r="C279" t="str">
            <v>Infrastructure: New: Roads Infrastructure: Road Furniture</v>
          </cell>
        </row>
        <row r="280">
          <cell r="C280" t="str">
            <v>Infrastructure: New: Roads Infrastructure: Capital Spares</v>
          </cell>
        </row>
        <row r="281">
          <cell r="C281" t="str">
            <v>Infrastructure: New: Storm water Infrastructure: Drainage Collection</v>
          </cell>
        </row>
        <row r="282">
          <cell r="C282" t="str">
            <v>Infrastructure: New: Storm water Infrastructure: Storm water Conveyance</v>
          </cell>
        </row>
        <row r="283">
          <cell r="C283" t="str">
            <v>Infrastructure: New: Storm water Infrastructure: Attenuation</v>
          </cell>
        </row>
        <row r="284">
          <cell r="C284" t="str">
            <v>Infrastructure: New: Coastal Infrastructure: Sand Pumps</v>
          </cell>
        </row>
        <row r="285">
          <cell r="C285" t="str">
            <v>Infrastructure: New: Coastal Infrastructure: Piers</v>
          </cell>
        </row>
        <row r="286">
          <cell r="C286" t="str">
            <v>Infrastructure: New: Coastal Infrastructure: Revetments</v>
          </cell>
        </row>
        <row r="287">
          <cell r="C287" t="str">
            <v>Infrastructure: New: Coastal Infrastructure: Promenades</v>
          </cell>
        </row>
        <row r="288">
          <cell r="C288" t="str">
            <v>Infrastructure: New: Coastal Infrastructure: Capital Spares</v>
          </cell>
        </row>
        <row r="289">
          <cell r="C289" t="str">
            <v>Infrastructure: New: Information and Communication Infrastructure: Data Centres</v>
          </cell>
        </row>
        <row r="290">
          <cell r="C290" t="str">
            <v>Infrastructure: New: Information and Communication Infrastructure: Core Layers</v>
          </cell>
        </row>
        <row r="291">
          <cell r="C291" t="str">
            <v>Infrastructure: New: Information and Communication Infrastructure: Distribution Layers</v>
          </cell>
        </row>
        <row r="292">
          <cell r="C292" t="str">
            <v>Infrastructure: New: Information and Communication Infrastructure: Capital Spares</v>
          </cell>
        </row>
        <row r="293">
          <cell r="C293" t="str">
            <v>Non-infrastructure: Land</v>
          </cell>
        </row>
        <row r="294">
          <cell r="C294" t="str">
            <v>Non-infrastructure: Existing: Renewal: Biological or Cultivated Assets</v>
          </cell>
        </row>
        <row r="295">
          <cell r="C295" t="str">
            <v>Non-infrastructure: Existing: Renewal: Community Assets: Community Facilities: Halls</v>
          </cell>
        </row>
        <row r="296">
          <cell r="C296" t="str">
            <v>Non-infrastructure: Existing: Renewal: Community Assets: Community Facilities: Centres</v>
          </cell>
        </row>
        <row r="297">
          <cell r="C297" t="str">
            <v>Non-infrastructure: Existing: Renewal: Community Assets: Community Facilities: Crèches</v>
          </cell>
        </row>
        <row r="298">
          <cell r="C298" t="str">
            <v>Non-infrastructure: Existing: Renewal: Community Assets: Community Facilities: Clinics/Care Centres</v>
          </cell>
        </row>
        <row r="299">
          <cell r="C299" t="str">
            <v>Non-infrastructure: Existing: Renewal: Community Assets: Community Facilities: Fire/Ambulance Stations</v>
          </cell>
        </row>
        <row r="300">
          <cell r="C300" t="str">
            <v>Non-infrastructure: Existing: Renewal: Community Assets: Community Facilities: Testing Stations</v>
          </cell>
        </row>
        <row r="301">
          <cell r="C301" t="str">
            <v>Non-infrastructure: Existing: Renewal: Community Assets: Community Facilities: Museums</v>
          </cell>
        </row>
        <row r="302">
          <cell r="C302" t="str">
            <v>Non-infrastructure: Existing: Renewal: Community Assets: Community Facilities: Galleries</v>
          </cell>
        </row>
        <row r="303">
          <cell r="C303" t="str">
            <v>Non-infrastructure: Existing: Renewal: Community Assets: Community Facilities: Theatres</v>
          </cell>
        </row>
        <row r="304">
          <cell r="C304" t="str">
            <v>Non-infrastructure: Existing: Renewal: Community Assets: Community Facilities: Libraries</v>
          </cell>
        </row>
        <row r="305">
          <cell r="C305" t="str">
            <v>Non-infrastructure: Existing: Renewal: Community Assets: Community Facilities: Cemeteries/Crematoria</v>
          </cell>
        </row>
        <row r="306">
          <cell r="C306" t="str">
            <v>Non-infrastructure: Existing: Renewal: Community Assets: Community Facilities: Police</v>
          </cell>
        </row>
        <row r="307">
          <cell r="C307" t="str">
            <v>Non-infrastructure: Existing: Renewal: Community Assets: Community Facilities: Purls</v>
          </cell>
        </row>
        <row r="308">
          <cell r="C308" t="str">
            <v>Non-infrastructure: Existing: Renewal: Community Assets: Community Facilities: Public Open Space</v>
          </cell>
        </row>
        <row r="309">
          <cell r="C309" t="str">
            <v>Non-infrastructure: Existing: Renewal: Community Assets: Community Facilities: Nature Reserves</v>
          </cell>
        </row>
        <row r="310">
          <cell r="C310" t="str">
            <v>Non-infrastructure: Existing: Renewal: Community Assets: Community Facilities: Public Ablution Facilities</v>
          </cell>
        </row>
        <row r="311">
          <cell r="C311" t="str">
            <v>Non-infrastructure: Existing: Renewal: Community Assets: Community Facilities: Markets</v>
          </cell>
        </row>
        <row r="312">
          <cell r="C312" t="str">
            <v>Non-infrastructure: Existing: Renewal: Community Assets: Community Facilities: Stalls</v>
          </cell>
        </row>
        <row r="313">
          <cell r="C313" t="str">
            <v>Non-infrastructure: Existing: Renewal: Community Assets: Community Facilities: Abattoirs</v>
          </cell>
        </row>
        <row r="314">
          <cell r="C314" t="str">
            <v>Non-infrastructure: Existing: Renewal: Community Assets: Community Facilities: Airports</v>
          </cell>
        </row>
        <row r="315">
          <cell r="C315" t="str">
            <v>Non-infrastructure: Existing: Renewal: Community Assets: Community Facilities: Taxi Ranks/Bus Terminals</v>
          </cell>
        </row>
        <row r="316">
          <cell r="C316" t="str">
            <v>Non-infrastructure: Existing: Renewal: Community Assets: Community Facilities: Capital Spares</v>
          </cell>
        </row>
        <row r="317">
          <cell r="C317" t="str">
            <v>Non-infrastructure: Existing: Renewal: Community Assets: Sport and Recreation Facilities: Indoor Facilities</v>
          </cell>
        </row>
        <row r="318">
          <cell r="C318" t="str">
            <v>Non-infrastructure: Existing: Renewal: Community Assets: Sport and Recreation Facilities: Outdoor Facilities</v>
          </cell>
        </row>
        <row r="319">
          <cell r="C319" t="str">
            <v>Non-infrastructure: Existing: Renewal: Community Assets: Sport and Recreation Facilities: Capital Spares</v>
          </cell>
        </row>
        <row r="320">
          <cell r="C320" t="str">
            <v>Non-infrastructure: Existing: Renewal: Other Assets: Operational Buildings: Municipal Offices</v>
          </cell>
        </row>
        <row r="321">
          <cell r="C321" t="str">
            <v>Non-infrastructure: Existing: Renewal: Other Assets: Operational Buildings: Pay/Enquiry Points</v>
          </cell>
        </row>
        <row r="322">
          <cell r="C322" t="str">
            <v>Non-infrastructure: Existing: Renewal: Other Assets: Operational Buildings: Building Plan Offices</v>
          </cell>
        </row>
        <row r="323">
          <cell r="C323" t="str">
            <v>Non-infrastructure: Existing: Renewal: Other Assets: Operational Buildings: Workshops</v>
          </cell>
        </row>
        <row r="324">
          <cell r="C324" t="str">
            <v>Non-infrastructure: Existing: Renewal: Other Assets: Operational Buildings: Yards</v>
          </cell>
        </row>
        <row r="325">
          <cell r="C325" t="str">
            <v>Non-infrastructure: Existing: Renewal: Other Assets: Operational Buildings: Stores</v>
          </cell>
        </row>
        <row r="326">
          <cell r="C326" t="str">
            <v>Non-infrastructure: Existing: Renewal: Other Assets: Operational Buildings: Laboratories</v>
          </cell>
        </row>
        <row r="327">
          <cell r="C327" t="str">
            <v>Non-infrastructure: Existing: Renewal: Other Assets: Operational Buildings: Training Centres</v>
          </cell>
        </row>
        <row r="328">
          <cell r="C328" t="str">
            <v>Non-infrastructure: Existing: Renewal: Other Assets: Operational Buildings: Manufacturing Plant</v>
          </cell>
        </row>
        <row r="329">
          <cell r="C329" t="str">
            <v>Non-infrastructure: Existing: Renewal: Other Assets: Operational Buildings: Depots</v>
          </cell>
        </row>
        <row r="330">
          <cell r="C330" t="str">
            <v>Non-infrastructure: Existing: Renewal: Other Assets: Operational Buildings: Capital Spares</v>
          </cell>
        </row>
        <row r="331">
          <cell r="C331" t="str">
            <v>Non-infrastructure: Existing: Renewal: Other Assets: Housing: Staff Housing</v>
          </cell>
        </row>
        <row r="332">
          <cell r="C332" t="str">
            <v>Non-infrastructure: Existing: Renewal: Other Assets: Housing: Social Housing</v>
          </cell>
        </row>
        <row r="333">
          <cell r="C333" t="str">
            <v>Non-infrastructure: Existing: Renewal: Other Assets: Housing: Capital Spares</v>
          </cell>
        </row>
        <row r="334">
          <cell r="C334" t="str">
            <v>Non-infrastructure: Existing: Renewal: Computer Equipment</v>
          </cell>
        </row>
        <row r="335">
          <cell r="C335" t="str">
            <v>Non-infrastructure: Existing: Renewal: Furniture and Office Equipment</v>
          </cell>
        </row>
        <row r="336">
          <cell r="C336" t="str">
            <v>Non-infrastructure: Existing: Renewal: Heritage Assets: Monuments</v>
          </cell>
        </row>
        <row r="337">
          <cell r="C337" t="str">
            <v>Non-infrastructure: Existing: Renewal: Heritage Assets: Historic Buildings</v>
          </cell>
        </row>
        <row r="338">
          <cell r="C338" t="str">
            <v>Non-infrastructure: Existing: Renewal: Heritage Assets: Works of Art</v>
          </cell>
        </row>
        <row r="339">
          <cell r="C339" t="str">
            <v>Non-infrastructure: Existing: Renewal: Heritage Assets: Conservation Areas</v>
          </cell>
        </row>
        <row r="340">
          <cell r="C340" t="str">
            <v>Non-infrastructure: Existing: Renewal: Heritage Assets: Other Heritage</v>
          </cell>
        </row>
        <row r="341">
          <cell r="C341" t="str">
            <v>Non-infrastructure: Existing: Renewal: Intangible Assets: Servitudes</v>
          </cell>
        </row>
        <row r="342">
          <cell r="C342" t="str">
            <v>Non-infrastructure: Existing: Renewal: Intangible Assets: Licences and Rights: Water Rights</v>
          </cell>
        </row>
        <row r="343">
          <cell r="C343" t="str">
            <v>Non-infrastructure: Existing: Renewal: Intangible Assets: Licences and Rights: Effluent Licenses</v>
          </cell>
        </row>
        <row r="344">
          <cell r="C344" t="str">
            <v>Non-infrastructure: Existing: Renewal: Intangible Assets: Licences and Rights: Solid Waste Licenses</v>
          </cell>
        </row>
        <row r="345">
          <cell r="C345" t="str">
            <v>Non-infrastructure: Existing: Renewal: Intangible Assets: Licences and Rights: Computer Software and Applications</v>
          </cell>
        </row>
        <row r="346">
          <cell r="C346" t="str">
            <v>Non-infrastructure: Existing: Renewal: Intangible Assets: Licences and Rights: Load Settlement Software Applications</v>
          </cell>
        </row>
        <row r="347">
          <cell r="C347" t="str">
            <v>Non-infrastructure: Existing: Renewal: Intangible Assets: Licences and Rights: Unspecified</v>
          </cell>
        </row>
        <row r="348">
          <cell r="C348" t="str">
            <v>Non-infrastructure: Existing: Renewal: Investment Property: Revenue Generating: Improved Property</v>
          </cell>
        </row>
        <row r="349">
          <cell r="C349" t="str">
            <v>Non-infrastructure: Existing: Renewal: Investment Property: Revenue Generating: Unimproved Property</v>
          </cell>
        </row>
        <row r="350">
          <cell r="C350" t="str">
            <v>Non-infrastructure: Existing: Renewal: Investment Property: Non-revenue Generating: Improved Property</v>
          </cell>
        </row>
        <row r="351">
          <cell r="C351" t="str">
            <v>Non-infrastructure: Existing: Renewal: Investment Property: Non-revenue Generating: Unimproved Property</v>
          </cell>
        </row>
        <row r="352">
          <cell r="C352" t="str">
            <v>Non-infrastructure: Existing: Renewal: Machinery and Equipment</v>
          </cell>
        </row>
        <row r="353">
          <cell r="C353" t="str">
            <v>Non-infrastructure: Existing: Renewal: Transport Assets</v>
          </cell>
        </row>
        <row r="354">
          <cell r="C354" t="str">
            <v>Non-infrastructure: Existing: Renewal: Libraries</v>
          </cell>
        </row>
        <row r="355">
          <cell r="C355" t="str">
            <v>Non-infrastructure: Existing: Renewal: Zoo's, Marine and Non-biological Animals</v>
          </cell>
        </row>
        <row r="356">
          <cell r="C356" t="str">
            <v>Non-infrastructure: Existing: Upgrading: Biological or Cultivated Assets</v>
          </cell>
        </row>
        <row r="357">
          <cell r="C357" t="str">
            <v>Non-infrastructure: Existing: Upgrading: Community Assets: Community Facilities: Halls</v>
          </cell>
        </row>
        <row r="358">
          <cell r="C358" t="str">
            <v>Non-infrastructure: Existing: Upgrading: Community Assets: Community Facilities: Centres</v>
          </cell>
        </row>
        <row r="359">
          <cell r="C359" t="str">
            <v>Non-infrastructure: Existing: Upgrading: Community Assets: Community Facilities: Crèches</v>
          </cell>
        </row>
        <row r="360">
          <cell r="C360" t="str">
            <v>Non-infrastructure: Existing: Upgrading: Community Assets: Community Facilities: Clinics/Care Centres</v>
          </cell>
        </row>
        <row r="361">
          <cell r="C361" t="str">
            <v>Non-infrastructure: Existing: Upgrading: Community Assets: Community Facilities: Fire/Ambulance Stations</v>
          </cell>
        </row>
        <row r="362">
          <cell r="C362" t="str">
            <v>Non-infrastructure: Existing: Upgrading: Community Assets: Community Facilities: Testing Stations</v>
          </cell>
        </row>
        <row r="363">
          <cell r="C363" t="str">
            <v>Non-infrastructure: Existing: Upgrading: Community Assets: Community Facilities: Museums</v>
          </cell>
        </row>
        <row r="364">
          <cell r="C364" t="str">
            <v>Non-infrastructure: Existing: Upgrading: Community Assets: Community Facilities: Galleries</v>
          </cell>
        </row>
        <row r="365">
          <cell r="C365" t="str">
            <v>Non-infrastructure: Existing: Upgrading: Community Assets: Community Facilities: Theatres</v>
          </cell>
        </row>
        <row r="366">
          <cell r="C366" t="str">
            <v>Non-infrastructure: Existing: Upgrading: Community Assets: Community Facilities: Libraries</v>
          </cell>
        </row>
        <row r="367">
          <cell r="C367" t="str">
            <v>Non-infrastructure: Existing: Upgrading: Community Assets: Community Facilities: Cemeteries/Crematoria</v>
          </cell>
        </row>
        <row r="368">
          <cell r="C368" t="str">
            <v>Non-infrastructure: Existing: Upgrading: Community Assets: Community Facilities: Police</v>
          </cell>
        </row>
        <row r="369">
          <cell r="C369" t="str">
            <v>Non-infrastructure: Existing: Upgrading: Community Assets: Community Facilities: Purls</v>
          </cell>
        </row>
        <row r="370">
          <cell r="C370" t="str">
            <v>Non-infrastructure: Existing: Upgrading: Community Assets: Community Facilities: Public Open Space</v>
          </cell>
        </row>
        <row r="371">
          <cell r="C371" t="str">
            <v>Non-infrastructure: Existing: Upgrading: Community Assets: Community Facilities: Nature Reserves</v>
          </cell>
        </row>
        <row r="372">
          <cell r="C372" t="str">
            <v>Non-infrastructure: Existing: Upgrading: Community Assets: Community Facilities: Public Ablution Facilities</v>
          </cell>
        </row>
        <row r="373">
          <cell r="C373" t="str">
            <v>Non-infrastructure: Existing: Upgrading: Community Assets: Community Facilities: Markets</v>
          </cell>
        </row>
        <row r="374">
          <cell r="C374" t="str">
            <v>Non-infrastructure: Existing: Upgrading: Community Assets: Community Facilities: Stalls</v>
          </cell>
        </row>
        <row r="375">
          <cell r="C375" t="str">
            <v>Non-infrastructure: Existing: Upgrading: Community Assets: Community Facilities: Abattoirs</v>
          </cell>
        </row>
        <row r="376">
          <cell r="C376" t="str">
            <v>Non-infrastructure: Existing: Upgrading: Community Assets: Community Facilities: Airports</v>
          </cell>
        </row>
        <row r="377">
          <cell r="C377" t="str">
            <v>Non-infrastructure: Existing: Upgrading: Community Assets: Community Facilities: Taxi Ranks/Bus Terminals</v>
          </cell>
        </row>
        <row r="378">
          <cell r="C378" t="str">
            <v>Non-infrastructure: Existing: Upgrading: Community Assets: Community Facilities: Capital Spares</v>
          </cell>
        </row>
        <row r="379">
          <cell r="C379" t="str">
            <v>Non-infrastructure: Existing: Upgrading: Community Assets: Sport and Recreation Facilities: Indoor Facilities</v>
          </cell>
        </row>
        <row r="380">
          <cell r="C380" t="str">
            <v>Non-infrastructure: Existing: Upgrading: Community Assets: Sport and Recreation Facilities: Outdoor Facilities</v>
          </cell>
        </row>
        <row r="381">
          <cell r="C381" t="str">
            <v>Non-infrastructure: Existing: Upgrading: Community Assets: Sport and Recreation Facilities: Capital Spares</v>
          </cell>
        </row>
        <row r="382">
          <cell r="C382" t="str">
            <v>Non-infrastructure: Existing: Upgrading: Other Assets: Operational Buildings: Municipal Offices</v>
          </cell>
        </row>
        <row r="383">
          <cell r="C383" t="str">
            <v>Non-infrastructure: Existing: Upgrading: Other Assets: Operational Buildings: Pay/Enquiry Points</v>
          </cell>
        </row>
        <row r="384">
          <cell r="C384" t="str">
            <v>Non-infrastructure: Existing: Upgrading: Other Assets: Operational Buildings: Building Plan Offices</v>
          </cell>
        </row>
        <row r="385">
          <cell r="C385" t="str">
            <v>Non-infrastructure: Existing: Upgrading: Other Assets: Operational Buildings: Workshops</v>
          </cell>
        </row>
        <row r="386">
          <cell r="C386" t="str">
            <v>Non-infrastructure: Existing: Upgrading: Other Assets: Operational Buildings: Yards</v>
          </cell>
        </row>
        <row r="387">
          <cell r="C387" t="str">
            <v>Non-infrastructure: Existing: Upgrading: Other Assets: Operational Buildings: Stores</v>
          </cell>
        </row>
        <row r="388">
          <cell r="C388" t="str">
            <v>Non-infrastructure: Existing: Upgrading: Other Assets: Operational Buildings: Laboratories</v>
          </cell>
        </row>
        <row r="389">
          <cell r="C389" t="str">
            <v>Non-infrastructure: Existing: Upgrading: Other Assets: Operational Buildings: Training Centres</v>
          </cell>
        </row>
        <row r="390">
          <cell r="C390" t="str">
            <v>Non-infrastructure: Existing: Upgrading: Other Assets: Operational Buildings: Manufacturing Plant</v>
          </cell>
        </row>
        <row r="391">
          <cell r="C391" t="str">
            <v>Non-infrastructure: Existing: Upgrading: Other Assets: Operational Buildings: Depots</v>
          </cell>
        </row>
        <row r="392">
          <cell r="C392" t="str">
            <v>Non-infrastructure: Existing: Upgrading: Other Assets: : Capital Spares</v>
          </cell>
        </row>
        <row r="393">
          <cell r="C393" t="str">
            <v>Non-infrastructure: Existing: Upgrading: Other Assets: Housing: Staff Housing</v>
          </cell>
        </row>
        <row r="394">
          <cell r="C394" t="str">
            <v>Non-infrastructure: Existing: Upgrading: Other Assets: Housing: Social Housing</v>
          </cell>
        </row>
        <row r="395">
          <cell r="C395" t="str">
            <v>Non-infrastructure: Existing: Upgrading: Other Assets: Housing: Capital Spares</v>
          </cell>
        </row>
        <row r="396">
          <cell r="C396" t="str">
            <v>Non-infrastructure: Existing: Upgrading: Computer Equipment</v>
          </cell>
        </row>
        <row r="397">
          <cell r="C397" t="str">
            <v>Non-infrastructure: Existing: Upgrading: Furniture and Office Equipment</v>
          </cell>
        </row>
        <row r="398">
          <cell r="C398" t="str">
            <v>Non-infrastructure: Existing: Upgrading: Heritage Assets: Monuments</v>
          </cell>
        </row>
        <row r="399">
          <cell r="C399" t="str">
            <v>Non-infrastructure: Existing: Upgrading: Heritage Assets: Historic Buildings</v>
          </cell>
        </row>
        <row r="400">
          <cell r="C400" t="str">
            <v>Non-infrastructure: Existing: Upgrading: Heritage Assets: Works of Art</v>
          </cell>
        </row>
        <row r="401">
          <cell r="C401" t="str">
            <v>Non-infrastructure: Existing: Upgrading: Heritage Assets: Conservation Areas</v>
          </cell>
        </row>
        <row r="402">
          <cell r="C402" t="str">
            <v>Non-infrastructure: Existing: Upgrading: Heritage Assets: Other Heritage</v>
          </cell>
        </row>
        <row r="403">
          <cell r="C403" t="str">
            <v>Non-infrastructure: Existing: Upgrading: Intangible Assets: Servitudes</v>
          </cell>
        </row>
        <row r="404">
          <cell r="C404" t="str">
            <v>Non-infrastructure: Existing: Upgrading: Intangible Assets: Licences and Rights: Water Rights</v>
          </cell>
        </row>
        <row r="405">
          <cell r="C405" t="str">
            <v>Non-infrastructure: Existing: Upgrading: Intangible Assets: Licences and Rights: Effluent Licenses</v>
          </cell>
        </row>
        <row r="406">
          <cell r="C406" t="str">
            <v>Non-infrastructure: Existing: Upgrading: Intangible Assets: Licences and Rights: Solid Waste Licenses</v>
          </cell>
        </row>
        <row r="407">
          <cell r="C407" t="str">
            <v>Non-infrastructure: Existing: Upgrading: Intangible Assets: Computer Software and Applications</v>
          </cell>
        </row>
        <row r="408">
          <cell r="C408" t="str">
            <v>Non-infrastructure: Existing: Upgrading: Intangible Assets: Load Settlement Software Applications</v>
          </cell>
        </row>
        <row r="409">
          <cell r="C409" t="str">
            <v>Non-infrastructure: Existing: Upgrading: Intangible Assets: Unspecified</v>
          </cell>
        </row>
        <row r="410">
          <cell r="C410" t="str">
            <v>Non-infrastructure: Existing: Upgrading: Investment Properties: Revenue Generating: Improved Property</v>
          </cell>
        </row>
        <row r="411">
          <cell r="C411" t="str">
            <v>Non-infrastructure: Existing: Upgrading: Investment Properties: Revenue Generating: Unimproved Property</v>
          </cell>
        </row>
        <row r="412">
          <cell r="C412" t="str">
            <v>Non-infrastructure: Existing: Upgrading: Investment Properties: Non-revenue Generating: Improved Property</v>
          </cell>
        </row>
        <row r="413">
          <cell r="C413" t="str">
            <v>Non-infrastructure: Existing: Upgrading: Investment Properties: Non-revenue Generating: Unimproved Property</v>
          </cell>
        </row>
        <row r="414">
          <cell r="C414" t="str">
            <v>Non-infrastructure: Existing: Upgrading: Machinery and Equipment</v>
          </cell>
        </row>
        <row r="415">
          <cell r="C415" t="str">
            <v>Non-infrastructure: Existing: Upgrading: Transport Assets</v>
          </cell>
        </row>
        <row r="416">
          <cell r="C416" t="str">
            <v>Non-infrastructure: Existing: Upgrading: Libraries</v>
          </cell>
        </row>
        <row r="417">
          <cell r="C417" t="str">
            <v>Non-infrastructure: Existing: Upgrading: Zoo's, Marine and Non-biological Animals</v>
          </cell>
        </row>
        <row r="418">
          <cell r="C418" t="str">
            <v>Non-infrastructure: New: Biological or Cultivated Assets</v>
          </cell>
        </row>
        <row r="419">
          <cell r="C419" t="str">
            <v>Non-infrastructure: New: Community Assets: Community Facilities: Halls</v>
          </cell>
        </row>
        <row r="420">
          <cell r="C420" t="str">
            <v>Non-infrastructure: New: Community Assets: Community Facilities: Centres</v>
          </cell>
        </row>
        <row r="421">
          <cell r="C421" t="str">
            <v>Non-infrastructure: New: Community Assets: Community Facilities: Crèches</v>
          </cell>
        </row>
        <row r="422">
          <cell r="C422" t="str">
            <v>Non-infrastructure: New: Community Assets: Community Facilities: Clinics/Care Centres</v>
          </cell>
        </row>
        <row r="423">
          <cell r="C423" t="str">
            <v>Non-infrastructure: New: Community Assets: Community Facilities: Fire/Ambulance Stations</v>
          </cell>
        </row>
        <row r="424">
          <cell r="C424" t="str">
            <v>Non-infrastructure: New: Community Assets: Community Facilities: Testing Stations</v>
          </cell>
        </row>
        <row r="425">
          <cell r="C425" t="str">
            <v>Non-infrastructure: New: Community Assets: Community Facilities: Museums</v>
          </cell>
        </row>
        <row r="426">
          <cell r="C426" t="str">
            <v>Non-infrastructure: New: Community Assets: Community Facilities: Galleries</v>
          </cell>
        </row>
        <row r="427">
          <cell r="C427" t="str">
            <v>Non-infrastructure: New: Community Assets: Community Facilities: Theatres</v>
          </cell>
        </row>
        <row r="428">
          <cell r="C428" t="str">
            <v>Non-infrastructure: New: Community Assets: Community Facilities: Libraries</v>
          </cell>
        </row>
        <row r="429">
          <cell r="C429" t="str">
            <v>Non-infrastructure: New: Community Assets: Community Facilities: Cemeteries/Crematoria</v>
          </cell>
        </row>
        <row r="430">
          <cell r="C430" t="str">
            <v>Non-infrastructure: New: Community Assets: Community Facilities: Police</v>
          </cell>
        </row>
        <row r="431">
          <cell r="C431" t="str">
            <v>Non-infrastructure: New: Community Assets: Community Facilities: Purls</v>
          </cell>
        </row>
        <row r="432">
          <cell r="C432" t="str">
            <v>Non-infrastructure: New: Community Assets: Community Facilities: Public Open Space</v>
          </cell>
        </row>
        <row r="433">
          <cell r="C433" t="str">
            <v>Non-infrastructure: New: Community Assets: Community Facilities: Nature Reserves</v>
          </cell>
        </row>
        <row r="434">
          <cell r="C434" t="str">
            <v>Non-infrastructure: New: Community Assets: Community Facilities: Public Ablution Facilities</v>
          </cell>
        </row>
        <row r="435">
          <cell r="C435" t="str">
            <v>Non-infrastructure: New: Community Assets: Community Facilities: Markets</v>
          </cell>
        </row>
        <row r="436">
          <cell r="C436" t="str">
            <v>Non-infrastructure: New: Community Assets: Community Facilities: Stalls</v>
          </cell>
        </row>
        <row r="437">
          <cell r="C437" t="str">
            <v>Non-infrastructure: New: Community Assets: Community Facilities: Abattoirs</v>
          </cell>
        </row>
        <row r="438">
          <cell r="C438" t="str">
            <v>Non-infrastructure: New: Community Assets: Community Facilities: Airports</v>
          </cell>
        </row>
        <row r="439">
          <cell r="C439" t="str">
            <v>Non-infrastructure: New: Community Assets: Community Facilities: Taxi Ranks/Bus Terminals</v>
          </cell>
        </row>
        <row r="440">
          <cell r="C440" t="str">
            <v>Non-infrastructure: New: Community Assets: Community Facilities: Capital Spares</v>
          </cell>
        </row>
        <row r="441">
          <cell r="C441" t="str">
            <v>Non-infrastructure: New: Community Assets: Sport and Recreation Facilities: Indoor Facilities</v>
          </cell>
        </row>
        <row r="442">
          <cell r="C442" t="str">
            <v>Non-infrastructure: New: Community Assets: Sport and Recreation Facilities: Outdoor Facilities</v>
          </cell>
        </row>
        <row r="443">
          <cell r="C443" t="str">
            <v>Non-infrastructure: New: Community Assets: Sport and Recreation Facilities: Capital Spares</v>
          </cell>
        </row>
        <row r="444">
          <cell r="C444" t="str">
            <v>Non-infrastructure: New: Other Assets: Operational Buildings: Municipal Offices</v>
          </cell>
        </row>
        <row r="445">
          <cell r="C445" t="str">
            <v>Non-infrastructure: New: Other Assets: Operational Buildings: Pay/Enquiry Points</v>
          </cell>
        </row>
        <row r="446">
          <cell r="C446" t="str">
            <v>Non-infrastructure: New: Other Assets: Operational Buildings: Building Plan Offices</v>
          </cell>
        </row>
        <row r="447">
          <cell r="C447" t="str">
            <v>Non-infrastructure: New: Other Assets: Operational Buildings: Workshops</v>
          </cell>
        </row>
        <row r="448">
          <cell r="C448" t="str">
            <v>Non-infrastructure: New: Other Assets: Operational Buildings: Yards</v>
          </cell>
        </row>
        <row r="449">
          <cell r="C449" t="str">
            <v>Non-infrastructure: New: Other Assets: Operational Buildings: Stores</v>
          </cell>
        </row>
        <row r="450">
          <cell r="C450" t="str">
            <v>Non-infrastructure: New: Other Assets: Operational Buildings: Laboratories</v>
          </cell>
        </row>
        <row r="451">
          <cell r="C451" t="str">
            <v>Non-infrastructure: New: Other Assets: Operational Buildings: Training Centres</v>
          </cell>
        </row>
        <row r="452">
          <cell r="C452" t="str">
            <v>Non-infrastructure: New: Other Assets: Operational Buildings: Manufacturing Plant</v>
          </cell>
        </row>
        <row r="453">
          <cell r="C453" t="str">
            <v>Non-infrastructure: New: Other Assets: Operational Buildings: Depots</v>
          </cell>
        </row>
        <row r="454">
          <cell r="C454" t="str">
            <v>Non-infrastructure: New: Other Assets: Operational Buildings: Capital Spares</v>
          </cell>
        </row>
        <row r="455">
          <cell r="C455" t="str">
            <v>Non-infrastructure: New: Other Assets: Housing: Staff Housing</v>
          </cell>
        </row>
        <row r="456">
          <cell r="C456" t="str">
            <v>Non-infrastructure: New: Other Assets: Housing: Social Housing</v>
          </cell>
        </row>
        <row r="457">
          <cell r="C457" t="str">
            <v>Non-infrastructure: New: Other Assets: Housing: Capital Spares</v>
          </cell>
        </row>
        <row r="458">
          <cell r="C458" t="str">
            <v>Non-infrastructure: New: Computer Equipment</v>
          </cell>
        </row>
        <row r="459">
          <cell r="C459" t="str">
            <v xml:space="preserve">Non-infrastructure: New: Furniture and Office Equipment: </v>
          </cell>
        </row>
        <row r="460">
          <cell r="C460" t="str">
            <v>Non-infrastructure: New: Heritage Assets: Monuments</v>
          </cell>
        </row>
        <row r="461">
          <cell r="C461" t="str">
            <v>Non-infrastructure: New: Heritage Assets: Historic Buildings</v>
          </cell>
        </row>
        <row r="462">
          <cell r="C462" t="str">
            <v>Non-infrastructure: New: Heritage Assets: Works of Art</v>
          </cell>
        </row>
        <row r="463">
          <cell r="C463" t="str">
            <v>Non-infrastructure: New: Heritage Assets: Conservation Areas</v>
          </cell>
        </row>
        <row r="464">
          <cell r="C464" t="str">
            <v>Non-infrastructure: New: Heritage Assets: Other Heritage</v>
          </cell>
        </row>
        <row r="465">
          <cell r="C465" t="str">
            <v>Non-infrastructure: New: Intangible Assets: Servitudes</v>
          </cell>
        </row>
        <row r="466">
          <cell r="C466" t="str">
            <v>Non-infrastructure: New: Intangible Assets: Licences and Rights: Water Rights</v>
          </cell>
        </row>
        <row r="467">
          <cell r="C467" t="str">
            <v>Non-infrastructure: New: Intangible Assets: Licences and Rights: Effluent Licenses</v>
          </cell>
        </row>
        <row r="468">
          <cell r="C468" t="str">
            <v>Non-infrastructure: New: Intangible Assets: Licences and Rights: Solid Waste Licenses</v>
          </cell>
        </row>
        <row r="469">
          <cell r="C469" t="str">
            <v>Non-infrastructure: New: Intangible Assets: Computer Software and Applications</v>
          </cell>
        </row>
        <row r="470">
          <cell r="C470" t="str">
            <v>Non-infrastructure: New: Intangible Assets: Load Settlement Software Applications</v>
          </cell>
        </row>
        <row r="471">
          <cell r="C471" t="str">
            <v>Non-infrastructure: New: Intangible Assets: Unspecified</v>
          </cell>
        </row>
        <row r="472">
          <cell r="C472" t="str">
            <v>Non-infrastructure: New: Investment Properties: Revenue Generating: Improved Property</v>
          </cell>
        </row>
        <row r="473">
          <cell r="C473" t="str">
            <v>Non-infrastructure: New: Investment Properties: Revenue Generating: Unimproved Property</v>
          </cell>
        </row>
        <row r="474">
          <cell r="C474" t="str">
            <v>Non-infrastructure: New: Investment Properties: Non-revenue Generating: Improved Property</v>
          </cell>
        </row>
        <row r="475">
          <cell r="C475" t="str">
            <v>Non-infrastructure: New: Investment Properties: Non-revenue Generating: Unimproved Property</v>
          </cell>
        </row>
        <row r="476">
          <cell r="C476" t="str">
            <v>Non-infrastructure: New: Machinery and Equipment</v>
          </cell>
        </row>
        <row r="477">
          <cell r="C477" t="str">
            <v>Non-infrastructure: New: Transport Assets</v>
          </cell>
        </row>
        <row r="478">
          <cell r="C478" t="str">
            <v>Non-infrastructure: New: Libraries</v>
          </cell>
        </row>
        <row r="479">
          <cell r="C479" t="str">
            <v>Non-infrastructure: New: Zoo's, Marine and Non-biological Animals</v>
          </cell>
        </row>
        <row r="3686">
          <cell r="C3686" t="str">
            <v>SELECT FROM DROP DOWN</v>
          </cell>
        </row>
        <row r="3687">
          <cell r="C3687" t="str">
            <v>Administrative or Head Office (Including Satellite Offices)</v>
          </cell>
        </row>
        <row r="3688">
          <cell r="C3688" t="str">
            <v>Ward 1</v>
          </cell>
        </row>
        <row r="3689">
          <cell r="C3689" t="str">
            <v>Ward 2</v>
          </cell>
        </row>
        <row r="3690">
          <cell r="C3690" t="str">
            <v>Ward 3</v>
          </cell>
        </row>
        <row r="3691">
          <cell r="C3691" t="str">
            <v>Ward 4</v>
          </cell>
        </row>
        <row r="3692">
          <cell r="C3692" t="str">
            <v>Ward 5</v>
          </cell>
        </row>
        <row r="3693">
          <cell r="C3693" t="str">
            <v>Ward 6</v>
          </cell>
        </row>
        <row r="3694">
          <cell r="C3694" t="str">
            <v>Ward 7</v>
          </cell>
        </row>
        <row r="3695">
          <cell r="C3695" t="str">
            <v>Ward 8</v>
          </cell>
        </row>
        <row r="3696">
          <cell r="C3696" t="str">
            <v>Ward 9</v>
          </cell>
        </row>
        <row r="3697">
          <cell r="C3697" t="str">
            <v>Ward 10</v>
          </cell>
        </row>
        <row r="3698">
          <cell r="C3698" t="str">
            <v>Ward 11</v>
          </cell>
        </row>
        <row r="3699">
          <cell r="C3699" t="str">
            <v>Ward 12</v>
          </cell>
        </row>
        <row r="3700">
          <cell r="C3700" t="str">
            <v>Ward 13</v>
          </cell>
        </row>
        <row r="3701">
          <cell r="C3701" t="str">
            <v>Ward 14</v>
          </cell>
        </row>
        <row r="3702">
          <cell r="C3702" t="str">
            <v>Ward 15</v>
          </cell>
        </row>
        <row r="3703">
          <cell r="C3703" t="str">
            <v>Ward 16</v>
          </cell>
        </row>
        <row r="3704">
          <cell r="C3704" t="str">
            <v>Ward 17</v>
          </cell>
        </row>
        <row r="3705">
          <cell r="C3705" t="str">
            <v>Ward 18</v>
          </cell>
        </row>
        <row r="3706">
          <cell r="C3706" t="str">
            <v>Ward 19</v>
          </cell>
        </row>
        <row r="3707">
          <cell r="C3707" t="str">
            <v>Ward 20</v>
          </cell>
        </row>
        <row r="3708">
          <cell r="C3708" t="str">
            <v>Ward 21</v>
          </cell>
        </row>
        <row r="3709">
          <cell r="C3709" t="str">
            <v>Ward 22</v>
          </cell>
        </row>
        <row r="3710">
          <cell r="C3710" t="str">
            <v>Ward 23</v>
          </cell>
        </row>
        <row r="3711">
          <cell r="C3711" t="str">
            <v>Ward 24</v>
          </cell>
        </row>
        <row r="3712">
          <cell r="C3712" t="str">
            <v>Ward 25</v>
          </cell>
        </row>
        <row r="3713">
          <cell r="C3713" t="str">
            <v>Ward 26</v>
          </cell>
        </row>
        <row r="3714">
          <cell r="C3714" t="str">
            <v>Ward 27</v>
          </cell>
        </row>
        <row r="3715">
          <cell r="C3715" t="str">
            <v>Ward 28</v>
          </cell>
        </row>
        <row r="3716">
          <cell r="C3716" t="str">
            <v>Ward 29</v>
          </cell>
        </row>
        <row r="3717">
          <cell r="C3717" t="str">
            <v>Ward 30</v>
          </cell>
        </row>
        <row r="3718">
          <cell r="C3718" t="str">
            <v>Ward 31</v>
          </cell>
        </row>
        <row r="3719">
          <cell r="C3719" t="str">
            <v>Ward 32</v>
          </cell>
        </row>
        <row r="3720">
          <cell r="C3720" t="str">
            <v>Ward 33</v>
          </cell>
        </row>
        <row r="3721">
          <cell r="C3721" t="str">
            <v>Ward 34</v>
          </cell>
        </row>
        <row r="3722">
          <cell r="C3722" t="str">
            <v>Combination of wards</v>
          </cell>
        </row>
        <row r="3723">
          <cell r="C3723" t="str">
            <v>Whole of the Municipality</v>
          </cell>
        </row>
        <row r="3726">
          <cell r="C3726" t="str">
            <v>SELECT FROM DROP DOWN</v>
          </cell>
        </row>
        <row r="3727">
          <cell r="C3727" t="str">
            <v>Own Funding</v>
          </cell>
        </row>
        <row r="3728">
          <cell r="C3728" t="str">
            <v>Grant Funding as per Dora</v>
          </cell>
        </row>
        <row r="3729">
          <cell r="C3729" t="str">
            <v>Public Donations</v>
          </cell>
        </row>
      </sheetData>
      <sheetData sheetId="4" refreshError="1"/>
      <sheetData sheetId="5"/>
      <sheetData sheetId="6">
        <row r="3">
          <cell r="C3" t="str">
            <v>SELECT FROM DROP DOWN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Chart1"/>
      <sheetName val="Template_names"/>
      <sheetName val="Lookup_and_lists"/>
      <sheetName val="Org_structure"/>
      <sheetName val="A2-FinPerf_SC"/>
      <sheetName val="A3-FinPerf_V"/>
      <sheetName val="A4-FinPerf_RE"/>
    </sheetNames>
    <sheetDataSet>
      <sheetData sheetId="0"/>
      <sheetData sheetId="1"/>
      <sheetData sheetId="2">
        <row r="15">
          <cell r="B15" t="str">
            <v>Budget Year 2018/19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93">
          <cell r="B93" t="str">
            <v>KZN282 uMhlathuze</v>
          </cell>
        </row>
        <row r="137">
          <cell r="B137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15">
          <cell r="B15" t="str">
            <v>Budget Year 2018/19</v>
          </cell>
        </row>
      </sheetData>
      <sheetData sheetId="66"/>
      <sheetData sheetId="67"/>
      <sheetData sheetId="68"/>
      <sheetData sheetId="69"/>
      <sheetData sheetId="7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  <sheetName val="x15126-1"/>
      <sheetName val="Template_names"/>
      <sheetName val="Lookup_and_lists"/>
      <sheetName val="Org_structure"/>
      <sheetName val="A2-FinPerf_SC"/>
      <sheetName val="A3-FinPerf_V"/>
      <sheetName val="A4-FinPerf_RE"/>
      <sheetName val="Compliance_assessment"/>
    </sheetNames>
    <sheetDataSet>
      <sheetData sheetId="0" refreshError="1"/>
      <sheetData sheetId="1" refreshError="1"/>
      <sheetData sheetId="2" refreshError="1">
        <row r="2">
          <cell r="B2" t="str">
            <v>2013/14</v>
          </cell>
        </row>
        <row r="3">
          <cell r="B3" t="str">
            <v>2012/13</v>
          </cell>
        </row>
        <row r="4">
          <cell r="B4" t="str">
            <v>2011/12</v>
          </cell>
        </row>
        <row r="7">
          <cell r="B7" t="str">
            <v>2015/16 Medium Term Revenue &amp; Expenditure Framework</v>
          </cell>
        </row>
        <row r="9">
          <cell r="B9" t="str">
            <v>Audited Outcome</v>
          </cell>
        </row>
        <row r="12">
          <cell r="B12" t="str">
            <v>Original Budget</v>
          </cell>
        </row>
        <row r="14">
          <cell r="B14" t="str">
            <v>Full Year Forecast</v>
          </cell>
        </row>
        <row r="134">
          <cell r="B134" t="str">
            <v>Supporting Table SA22 Summary councillor and staff benefits</v>
          </cell>
        </row>
        <row r="135">
          <cell r="B135" t="str">
            <v>Supporting Table SA23 Salaries, allowances &amp; benefits (political office bearers/councillors/senior managers)</v>
          </cell>
        </row>
        <row r="136">
          <cell r="B136" t="str">
            <v>Supporting Table SA24 Summary of personnel numbers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2">
          <cell r="B2" t="str">
            <v>2013/14</v>
          </cell>
        </row>
      </sheetData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Template_names"/>
      <sheetName val="Lookup_and_lists"/>
      <sheetName val="Org_structure"/>
      <sheetName val="A2-FinPerf_SC"/>
      <sheetName val="A3-FinPerf_V"/>
      <sheetName val="A4-FinPerf_RE"/>
    </sheetNames>
    <sheetDataSet>
      <sheetData sheetId="0" refreshError="1"/>
      <sheetData sheetId="1" refreshError="1"/>
      <sheetData sheetId="2">
        <row r="15">
          <cell r="B15" t="str">
            <v>Budget Year 2017/18</v>
          </cell>
        </row>
        <row r="18">
          <cell r="B18" t="str">
            <v>Forecast 2020/21</v>
          </cell>
        </row>
        <row r="19">
          <cell r="B19" t="str">
            <v>Forecast 2021/22</v>
          </cell>
        </row>
        <row r="20">
          <cell r="B20" t="str">
            <v>Forecast 2022/23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5">
          <cell r="B15" t="str">
            <v>Budget Year 2017/18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(1)"/>
      <sheetName val="SC7(2)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13e"/>
      <sheetName val="SC71charts"/>
      <sheetName val="Template_names"/>
      <sheetName val="Lookup_and_lists"/>
      <sheetName val="Org_structure"/>
      <sheetName val="C2-FinPerf_SC"/>
      <sheetName val="C3-FinPerf_V"/>
      <sheetName val="C4-FinPerf_RE"/>
    </sheetNames>
    <sheetDataSet>
      <sheetData sheetId="0"/>
      <sheetData sheetId="1">
        <row r="11">
          <cell r="X11" t="str">
            <v>M06 December</v>
          </cell>
        </row>
      </sheetData>
      <sheetData sheetId="2">
        <row r="42">
          <cell r="B42" t="str">
            <v>Monthly actual</v>
          </cell>
        </row>
        <row r="43">
          <cell r="B43" t="str">
            <v>YearTD actual</v>
          </cell>
        </row>
        <row r="44">
          <cell r="B44" t="str">
            <v>YearTD budget</v>
          </cell>
        </row>
        <row r="45">
          <cell r="B45" t="str">
            <v>YTD variance</v>
          </cell>
        </row>
        <row r="80">
          <cell r="B80" t="str">
            <v>Table C4 Monthly Budget Statement - Financial Performance (revenue and expenditure)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2">
          <cell r="B42" t="str">
            <v>Monthly actual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Instructions"/>
      <sheetName val="Org structure"/>
      <sheetName val="Calc"/>
      <sheetName val="Contacts"/>
      <sheetName val="A1-Sum"/>
      <sheetName val="A2-FinPerf SC"/>
      <sheetName val="A2A"/>
      <sheetName val="A2A Q"/>
      <sheetName val="A3-FinPerf V"/>
      <sheetName val="A3A"/>
      <sheetName val="A3A Q"/>
      <sheetName val="A4-FinPerf RE"/>
      <sheetName val="A4 Q"/>
      <sheetName val="A5-Capex"/>
      <sheetName val="A5A"/>
      <sheetName val="A5A Q"/>
      <sheetName val="A6-FinPos"/>
      <sheetName val="A7-CFlow"/>
      <sheetName val="A8-ResRecon"/>
      <sheetName val="A9-Asset"/>
      <sheetName val="A10-SerDel"/>
      <sheetName val="SA1"/>
      <sheetName val="SA1 Q"/>
      <sheetName val="SA2"/>
      <sheetName val="SA2 Q"/>
      <sheetName val="SA3"/>
      <sheetName val="SA3 Q"/>
      <sheetName val="SA4"/>
      <sheetName val="SA4 Q"/>
      <sheetName val="SA5"/>
      <sheetName val="SA5 Q"/>
      <sheetName val="SA6"/>
      <sheetName val="SA6 Q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6 Q"/>
      <sheetName val="SA17"/>
      <sheetName val="SA17 Q"/>
      <sheetName val="SA18"/>
      <sheetName val="SA18 Q"/>
      <sheetName val="SA19"/>
      <sheetName val="SA19 Q"/>
      <sheetName val="SA20"/>
      <sheetName val="SA20 Q"/>
      <sheetName val="SA21"/>
      <sheetName val="SA21 Q"/>
      <sheetName val="SA22"/>
      <sheetName val="SA22 Q"/>
      <sheetName val="SA23"/>
      <sheetName val="SA23 Q"/>
      <sheetName val="SA24"/>
      <sheetName val="SA25"/>
      <sheetName val="SA25 Q"/>
      <sheetName val="SA26"/>
      <sheetName val="SA26 Q"/>
      <sheetName val="SA27"/>
      <sheetName val="SA27 Q"/>
      <sheetName val="SA28"/>
      <sheetName val="SA28 Q"/>
      <sheetName val="SA29"/>
      <sheetName val="SA30"/>
      <sheetName val="SA30 Q"/>
      <sheetName val="SA31"/>
      <sheetName val="SA32"/>
      <sheetName val="SA33"/>
      <sheetName val="SA33 Q"/>
      <sheetName val="SA34a"/>
      <sheetName val="SA34a Q"/>
      <sheetName val="SA34b"/>
      <sheetName val="SA34b Q"/>
      <sheetName val="SA34c"/>
      <sheetName val="SA34c Q"/>
      <sheetName val="SA34d"/>
      <sheetName val="SA34d Q"/>
      <sheetName val="SA34e"/>
      <sheetName val="SA34e Q"/>
      <sheetName val="SA35"/>
      <sheetName val="SA35 Q"/>
      <sheetName val="SA36"/>
      <sheetName val="SA36 Q"/>
      <sheetName val="SA37"/>
      <sheetName val="SA37 Q"/>
      <sheetName val="SA38"/>
      <sheetName val="SA38 Q"/>
      <sheetName val="_com_sap_ip_bi_xl_hiddensheet"/>
      <sheetName val="Org_structure"/>
      <sheetName val="A2-FinPerf_SC"/>
      <sheetName val="A2A_Q"/>
      <sheetName val="A3-FinPerf_V"/>
      <sheetName val="A3A_Q"/>
      <sheetName val="A4-FinPerf_RE"/>
      <sheetName val="A4_Q"/>
      <sheetName val="A5A_Q"/>
      <sheetName val="SA1_Q"/>
      <sheetName val="SA2_Q"/>
      <sheetName val="SA3_Q"/>
      <sheetName val="SA4_Q"/>
      <sheetName val="SA5_Q"/>
      <sheetName val="SA6_Q"/>
      <sheetName val="SA16_Q"/>
      <sheetName val="SA17_Q"/>
      <sheetName val="SA18_Q"/>
      <sheetName val="SA19_Q"/>
      <sheetName val="SA20_Q"/>
      <sheetName val="SA21_Q"/>
      <sheetName val="SA22_Q"/>
      <sheetName val="SA23_Q"/>
      <sheetName val="SA25_Q"/>
      <sheetName val="SA26_Q"/>
      <sheetName val="SA27_Q"/>
      <sheetName val="SA28_Q"/>
      <sheetName val="SA30_Q"/>
      <sheetName val="SA33_Q"/>
      <sheetName val="SA34a_Q"/>
      <sheetName val="SA34b_Q"/>
      <sheetName val="SA34c_Q"/>
      <sheetName val="SA34d_Q"/>
      <sheetName val="SA34e_Q"/>
      <sheetName val="SA35_Q"/>
      <sheetName val="SA36_Q"/>
      <sheetName val="SA37_Q"/>
      <sheetName val="SA38_Q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Pre-audit outcome</v>
          </cell>
        </row>
        <row r="35">
          <cell r="A35" t="str">
            <v>Supporting Table SA21 Transfers and grants made by the municipality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Operational"/>
      <sheetName val="SOFTWARE"/>
      <sheetName val="GL 217_227_079_01_126_2"/>
      <sheetName val="SAP ERP"/>
      <sheetName val="ONTEC"/>
      <sheetName val="MICROSOFT"/>
      <sheetName val="SITA-MicroFocus-Suse"/>
      <sheetName val="PayDay"/>
      <sheetName val="Veeam"/>
      <sheetName val="CAD CivilDesigner"/>
      <sheetName val="HPE"/>
      <sheetName val="ESRI GIS"/>
      <sheetName val="Metrofile"/>
      <sheetName val="SLAs"/>
      <sheetName val="2021.22 ICT Requests"/>
      <sheetName val="fromSAP"/>
      <sheetName val="Notes"/>
      <sheetName val="COMPONENT 5"/>
      <sheetName val="TYPICAL WORKSTREAMS (PO) BUDGET"/>
      <sheetName val="REPAIRS &amp; MAINT (PO) BUDGET"/>
      <sheetName val="PROJECTS CAPITAL (PC)"/>
      <sheetName val="TYPICAL WORKSTREAMS (PO)"/>
      <sheetName val="REPAIRS &amp; MAINTENANCE (PO)"/>
      <sheetName val="REPAIRS BUDGET (2)"/>
      <sheetName val="Sheet1"/>
      <sheetName val="GL_217_227_079_01_126_2"/>
      <sheetName val="SAP_ERP"/>
      <sheetName val="CAD_CivilDesigner"/>
      <sheetName val="ESRI_GIS"/>
      <sheetName val="2021_22_ICT_Requests"/>
      <sheetName val="COMPONENT_5"/>
      <sheetName val="TYPICAL_WORKSTREAMS_(PO)_BUDGET"/>
      <sheetName val="REPAIRS_&amp;_MAINT_(PO)_BUDGET"/>
      <sheetName val="PROJECTS_CAPITAL_(PC)"/>
      <sheetName val="TYPICAL_WORKSTREAMS_(PO)"/>
      <sheetName val="REPAIRS_&amp;_MAINTENANCE_(PO)"/>
      <sheetName val="REPAIRS_BUDGET_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4542500</v>
          </cell>
        </row>
      </sheetData>
      <sheetData sheetId="7">
        <row r="2">
          <cell r="B2">
            <v>5969338.5800000001</v>
          </cell>
        </row>
      </sheetData>
      <sheetData sheetId="8"/>
      <sheetData sheetId="9">
        <row r="2">
          <cell r="B2">
            <v>250000</v>
          </cell>
        </row>
      </sheetData>
      <sheetData sheetId="10"/>
      <sheetData sheetId="11">
        <row r="2">
          <cell r="B2">
            <v>2500000</v>
          </cell>
        </row>
      </sheetData>
      <sheetData sheetId="12">
        <row r="2">
          <cell r="B2">
            <v>1241947.3999999999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 t="str">
            <v>Capital</v>
          </cell>
        </row>
        <row r="4">
          <cell r="A4" t="str">
            <v>Capital:Infrastructure</v>
          </cell>
        </row>
        <row r="5">
          <cell r="A5" t="str">
            <v>Capital:Infrastructure:Existing</v>
          </cell>
        </row>
        <row r="6">
          <cell r="A6" t="str">
            <v>Capital:Infrastructure:Existing:Renewal</v>
          </cell>
        </row>
        <row r="7">
          <cell r="A7" t="str">
            <v>Capital:Infrastructure:Existing:Renewal:Electrical Infrastructure</v>
          </cell>
        </row>
        <row r="8">
          <cell r="A8" t="str">
            <v>Capital:Infrastructure:Existing:Renewal:Electrical Infrastructure:Power Plants</v>
          </cell>
        </row>
        <row r="9">
          <cell r="A9" t="str">
            <v>Capital:Infrastructure:Existing:Renewal:Electrical Infrastructure:HV Substations</v>
          </cell>
        </row>
        <row r="10">
          <cell r="A10" t="str">
            <v>Capital:Infrastructure:Existing:Renewal:Electrical Infrastructure:HV Switching Station</v>
          </cell>
        </row>
        <row r="11">
          <cell r="A11" t="str">
            <v>Capital:Infrastructure:Existing:Renewal:Electrical Infrastructure:HV Transmission Conductors</v>
          </cell>
        </row>
        <row r="12">
          <cell r="A12" t="str">
            <v>Capital:Infrastructure:Existing:Renewal:Electrical Infrastructure:MV Substations</v>
          </cell>
        </row>
        <row r="13">
          <cell r="A13" t="str">
            <v>Capital:Infrastructure:Existing:Renewal:Electrical Infrastructure:MV Switching Stations</v>
          </cell>
        </row>
        <row r="14">
          <cell r="A14" t="str">
            <v>Capital:Infrastructure:Existing:Renewal:Electrical Infrastructure:MV Networks</v>
          </cell>
        </row>
        <row r="15">
          <cell r="A15" t="str">
            <v>Capital:Infrastructure:Existing:Renewal:Electrical Infrastructure:LV Networks</v>
          </cell>
        </row>
        <row r="16">
          <cell r="A16" t="str">
            <v>Capital:Infrastructure:Existing:Renewal:Electrical Infrastructure:Capital Spares</v>
          </cell>
        </row>
        <row r="17">
          <cell r="A17" t="str">
            <v>Capital:Infrastructure:Existing:Renewal:Solid Waste Infrastructure</v>
          </cell>
        </row>
        <row r="18">
          <cell r="A18" t="str">
            <v>Capital:Infrastructure:Existing:Renewal:Solid Waste Infrastructure:Landfill Sites</v>
          </cell>
        </row>
        <row r="19">
          <cell r="A19" t="str">
            <v>Capital:Infrastructure:Existing:Renewal:Solid Waste Infrastructure:Waste Transfer Stations</v>
          </cell>
        </row>
        <row r="20">
          <cell r="A20" t="str">
            <v>Capital:Infrastructure:Existing:Renewal:Solid Waste Infrastructure:Waste Processing Facilities</v>
          </cell>
        </row>
        <row r="21">
          <cell r="A21" t="str">
            <v>Capital:Infrastructure:Existing:Renewal:Solid Waste Infrastructure:Waste Drop-off Points</v>
          </cell>
        </row>
        <row r="22">
          <cell r="A22" t="str">
            <v>Capital:Infrastructure:Existing:Renewal:Solid Waste Infrastructure:Waste Separation Facilities</v>
          </cell>
        </row>
        <row r="23">
          <cell r="A23" t="str">
            <v>Capital:Infrastructure:Existing:Renewal:Solid Waste Infrastructure:Electricity Generation Facilities</v>
          </cell>
        </row>
        <row r="24">
          <cell r="A24" t="str">
            <v>Capital:Infrastructure:Existing:Renewal:Solid Waste Infrastructure:Capital Spares</v>
          </cell>
        </row>
        <row r="25">
          <cell r="A25" t="str">
            <v>Capital:Infrastructure:Existing:Renewal:Rail Infrastructure</v>
          </cell>
        </row>
        <row r="26">
          <cell r="A26" t="str">
            <v>Capital:Infrastructure:Existing:Renewal:Rail Infrastructure:Rail Lines</v>
          </cell>
        </row>
        <row r="27">
          <cell r="A27" t="str">
            <v>Capital:Infrastructure:Existing:Renewal:Rail Infrastructure:Rail Structures</v>
          </cell>
        </row>
        <row r="28">
          <cell r="A28" t="str">
            <v>Capital:Infrastructure:Existing:Renewal:Rail Infrastructure:Rail Furniture</v>
          </cell>
        </row>
        <row r="29">
          <cell r="A29" t="str">
            <v>Capital:Infrastructure:Existing:Renewal:Rail Infrastructure:Drainage Collection</v>
          </cell>
        </row>
        <row r="30">
          <cell r="A30" t="str">
            <v>Capital:Infrastructure:Existing:Renewal:Rail Infrastructure:Storm water Conveyance</v>
          </cell>
        </row>
        <row r="31">
          <cell r="A31" t="str">
            <v>Capital:Infrastructure:Existing:Renewal:Rail Infrastructure:Attenuation</v>
          </cell>
        </row>
        <row r="32">
          <cell r="A32" t="str">
            <v>Capital:Infrastructure:Existing:Renewal:Rail Infrastructure:MV Substations</v>
          </cell>
        </row>
        <row r="33">
          <cell r="A33" t="str">
            <v>Capital:Infrastructure:Existing:Renewal:Rail Infrastructure:LV Networks</v>
          </cell>
        </row>
        <row r="34">
          <cell r="A34" t="str">
            <v>Capital:Infrastructure:Existing:Renewal:Rail Infrastructure:Capital Spares</v>
          </cell>
        </row>
        <row r="35">
          <cell r="A35" t="str">
            <v>Capital:Infrastructure:Existing:Renewal:Water Supply Infrastructure</v>
          </cell>
        </row>
        <row r="36">
          <cell r="A36" t="str">
            <v>Capital:Infrastructure:Existing:Renewal:Water Supply Infrastructure:Dams and Weirs</v>
          </cell>
        </row>
        <row r="37">
          <cell r="A37" t="str">
            <v>Capital:Infrastructure:Existing:Renewal:Water Supply Infrastructure:Boreholes</v>
          </cell>
        </row>
        <row r="38">
          <cell r="A38" t="str">
            <v>Capital:Infrastructure:Existing:Renewal:Water Supply Infrastructure:Reservoirs</v>
          </cell>
        </row>
        <row r="39">
          <cell r="A39" t="str">
            <v>Capital:Infrastructure:Existing:Renewal:Water Supply Infrastructure:Pump Stations</v>
          </cell>
        </row>
        <row r="40">
          <cell r="A40" t="str">
            <v>Capital:Infrastructure:Existing:Renewal:Water Supply Infrastructure:Water Treatment Works</v>
          </cell>
        </row>
        <row r="41">
          <cell r="A41" t="str">
            <v>Capital:Infrastructure:Existing:Renewal:Water Supply Infrastructure:Bulk Mains</v>
          </cell>
        </row>
        <row r="42">
          <cell r="A42" t="str">
            <v>Capital:Infrastructure:Existing:Renewal:Water Supply Infrastructure:Distribution</v>
          </cell>
        </row>
        <row r="43">
          <cell r="A43" t="str">
            <v>Capital:Infrastructure:Existing:Renewal:Water Supply Infrastructure:Distribution Points</v>
          </cell>
        </row>
        <row r="44">
          <cell r="A44" t="str">
            <v>Capital:Infrastructure:Existing:Renewal:Water Supply Infrastructure:PRV Stations</v>
          </cell>
        </row>
        <row r="45">
          <cell r="A45" t="str">
            <v>Capital:Infrastructure:Existing:Renewal:Water Supply Infrastructure:Capital Spares</v>
          </cell>
        </row>
        <row r="46">
          <cell r="A46" t="str">
            <v>Capital:Infrastructure:Existing:Renewal:Sanitation Infrastructure</v>
          </cell>
        </row>
        <row r="47">
          <cell r="A47" t="str">
            <v>Capital:Infrastructure:Existing:Renewal:Sanitation Infrastructure:Pump Station</v>
          </cell>
        </row>
        <row r="48">
          <cell r="A48" t="str">
            <v>Capital:Infrastructure:Existing:Renewal:Sanitation Infrastructure:Reticulation</v>
          </cell>
        </row>
        <row r="49">
          <cell r="A49" t="str">
            <v>Capital:Infrastructure:Existing:Renewal:Sanitation Infrastructure:Waste Water Treatment Works</v>
          </cell>
        </row>
        <row r="50">
          <cell r="A50" t="str">
            <v>Capital:Infrastructure:Existing:Renewal:Sanitation Infrastructure:Outfall Sewers</v>
          </cell>
        </row>
        <row r="51">
          <cell r="A51" t="str">
            <v>Capital:Infrastructure:Existing:Renewal:Sanitation Infrastructure:Toilet Facilities</v>
          </cell>
        </row>
        <row r="52">
          <cell r="A52" t="str">
            <v>Capital:Infrastructure:Existing:Renewal:Sanitation Infrastructure:Capital Spares</v>
          </cell>
        </row>
        <row r="53">
          <cell r="A53" t="str">
            <v>Capital:Infrastructure:Existing:Renewal:Roads Infrastructure</v>
          </cell>
        </row>
        <row r="54">
          <cell r="A54" t="str">
            <v>Capital:Infrastructure:Existing:Renewal:Roads Infrastructure:Roads</v>
          </cell>
        </row>
        <row r="55">
          <cell r="A55" t="str">
            <v>Capital:Infrastructure:Existing:Renewal:Roads Infrastructure:Road Structures</v>
          </cell>
        </row>
        <row r="56">
          <cell r="A56" t="str">
            <v>Capital:Infrastructure:Existing:Renewal:Roads Infrastructure:Road Furniture</v>
          </cell>
        </row>
        <row r="57">
          <cell r="A57" t="str">
            <v>Capital:Infrastructure:Existing:Renewal:Roads Infrastructure:Capital Spares</v>
          </cell>
        </row>
        <row r="58">
          <cell r="A58" t="str">
            <v>Capital:Infrastructure:Existing:Renewal:Storm water Infrastructure</v>
          </cell>
        </row>
        <row r="59">
          <cell r="A59" t="str">
            <v>Capital:Infrastructure:Existing:Renewal:Storm water Infrastructure:Drainage Collection</v>
          </cell>
        </row>
        <row r="60">
          <cell r="A60" t="str">
            <v>Capital:Infrastructure:Existing:Renewal:Storm water Infrastructure:Storm water Conveyance</v>
          </cell>
        </row>
        <row r="61">
          <cell r="A61" t="str">
            <v>Capital:Infrastructure:Existing:Renewal:Storm water Infrastructure:Attenuation</v>
          </cell>
        </row>
        <row r="62">
          <cell r="A62" t="str">
            <v>Capital:Infrastructure:Existing:Renewal:Coastal Infrastructure</v>
          </cell>
        </row>
        <row r="63">
          <cell r="A63" t="str">
            <v>Capital:Infrastructure:Existing:Renewal:Coastal Infrastructure:Sand Pumps</v>
          </cell>
        </row>
        <row r="64">
          <cell r="A64" t="str">
            <v>Capital:Infrastructure:Existing:Renewal:Coastal Infrastructure:Piers</v>
          </cell>
        </row>
        <row r="65">
          <cell r="A65" t="str">
            <v>Capital:Infrastructure:Existing:Renewal:Coastal Infrastructure:Revetments</v>
          </cell>
        </row>
        <row r="66">
          <cell r="A66" t="str">
            <v>Capital:Infrastructure:Existing:Renewal:Coastal Infrastructure:Promenades</v>
          </cell>
        </row>
        <row r="67">
          <cell r="A67" t="str">
            <v>Capital:Infrastructure:Existing:Renewal:Coastal Infrastructure:Capital Spares</v>
          </cell>
        </row>
        <row r="68">
          <cell r="A68" t="str">
            <v>Capital:Infrastructure:Existing:Renewal:Information and Communication Infrastructure</v>
          </cell>
        </row>
        <row r="69">
          <cell r="A69" t="str">
            <v>Capital:Infrastructure:Existing:Renewal:Information and Communication Infrastructure:Data Centres</v>
          </cell>
        </row>
        <row r="70">
          <cell r="A70" t="str">
            <v>Capital:Infrastructure:Existing:Renewal:Information and Communication Infrastructure:Core Layers</v>
          </cell>
        </row>
        <row r="71">
          <cell r="A71" t="str">
            <v>Capital:Infrastructure:Existing:Renewal:Information and Communication Infrastructure:Distribution Layers</v>
          </cell>
        </row>
        <row r="72">
          <cell r="A72" t="str">
            <v>Capital:Infrastructure:Existing:Renewal:Information and Communication Infrastructure:Capital Spares</v>
          </cell>
        </row>
        <row r="73">
          <cell r="A73" t="str">
            <v>Capital:Infrastructure:Existing:Upgrading</v>
          </cell>
        </row>
        <row r="74">
          <cell r="A74" t="str">
            <v>Capital:Infrastructure:Existing:Upgrading:Electrical Infrastructure</v>
          </cell>
        </row>
        <row r="75">
          <cell r="A75" t="str">
            <v>Capital:Infrastructure:Existing:Upgrading:Electrical Infrastructure:Power Plants</v>
          </cell>
        </row>
        <row r="76">
          <cell r="A76" t="str">
            <v>Capital:Infrastructure:Existing:Upgrading:Electrical Infrastructure:HV Substations</v>
          </cell>
        </row>
        <row r="77">
          <cell r="A77" t="str">
            <v>Capital:Infrastructure:Existing:Upgrading:Electrical Infrastructure:HV Switching Station</v>
          </cell>
        </row>
        <row r="78">
          <cell r="A78" t="str">
            <v>Capital:Infrastructure:Existing:Upgrading:Electrical Infrastructure:HV Transmission Conductors</v>
          </cell>
        </row>
        <row r="79">
          <cell r="A79" t="str">
            <v>Capital:Infrastructure:Existing:Upgrading:Electrical Infrastructure:MV Substations</v>
          </cell>
        </row>
        <row r="80">
          <cell r="A80" t="str">
            <v>Capital:Infrastructure:Existing:Upgrading:Electrical Infrastructure:MV Switching Stations</v>
          </cell>
        </row>
        <row r="81">
          <cell r="A81" t="str">
            <v>Capital:Infrastructure:Existing:Upgrading:Electrical Infrastructure:MV Networks</v>
          </cell>
        </row>
        <row r="82">
          <cell r="A82" t="str">
            <v>Capital:Infrastructure:Existing:Upgrading:Electrical Infrastructure:LV Networks</v>
          </cell>
        </row>
        <row r="83">
          <cell r="A83" t="str">
            <v>Capital:Infrastructure:Existing:Upgrading:Electrical Infrastructure:Capital Spares</v>
          </cell>
        </row>
        <row r="84">
          <cell r="A84" t="str">
            <v>Capital:Infrastructure:Existing:Upgrading:Solid Waste Infrastructure</v>
          </cell>
        </row>
        <row r="85">
          <cell r="A85" t="str">
            <v>Capital:Infrastructure:Existing:Upgrading:Solid Waste Infrastructure:Landfill Sites</v>
          </cell>
        </row>
        <row r="86">
          <cell r="A86" t="str">
            <v>Capital:Infrastructure:Existing:Upgrading:Solid Waste Infrastructure:Waste Transfer Stations</v>
          </cell>
        </row>
        <row r="87">
          <cell r="A87" t="str">
            <v>Capital:Infrastructure:Existing:Upgrading:Solid Waste Infrastructure:Waste Processing Facilities</v>
          </cell>
        </row>
        <row r="88">
          <cell r="A88" t="str">
            <v>Capital:Infrastructure:Existing:Upgrading:Solid Waste Infrastructure:Waste Drop-off Points</v>
          </cell>
        </row>
        <row r="89">
          <cell r="A89" t="str">
            <v>Capital:Infrastructure:Existing:Upgrading:Solid Waste Infrastructure:Waste Separation Facilities</v>
          </cell>
        </row>
        <row r="90">
          <cell r="A90" t="str">
            <v>Capital:Infrastructure:Existing:Upgrading:Solid Waste Infrastructure:Electricity Generation Facilities</v>
          </cell>
        </row>
        <row r="91">
          <cell r="A91" t="str">
            <v>Capital:Infrastructure:Existing:Upgrading:Solid Waste Infrastructure:Capital Spares</v>
          </cell>
        </row>
        <row r="92">
          <cell r="A92" t="str">
            <v>Capital:Infrastructure:Existing:Upgrading:Rail Infrastructure</v>
          </cell>
        </row>
        <row r="93">
          <cell r="A93" t="str">
            <v>Capital:Infrastructure:Existing:Upgrading:Rail Infrastructure:Rail Lines</v>
          </cell>
        </row>
        <row r="94">
          <cell r="A94" t="str">
            <v>Capital:Infrastructure:Existing:Upgrading:Rail Infrastructure:Rail Structures</v>
          </cell>
        </row>
        <row r="95">
          <cell r="A95" t="str">
            <v>Capital:Infrastructure:Existing:Upgrading:Rail Infrastructure:Rail Furniture</v>
          </cell>
        </row>
        <row r="96">
          <cell r="A96" t="str">
            <v>Capital:Infrastructure:Existing:Upgrading:Rail Infrastructure:Drainage Collection</v>
          </cell>
        </row>
        <row r="97">
          <cell r="A97" t="str">
            <v>Capital:Infrastructure:Existing:Upgrading:Rail Infrastructure:Storm water Conveyance</v>
          </cell>
        </row>
        <row r="98">
          <cell r="A98" t="str">
            <v>Capital:Infrastructure:Existing:Upgrading:Rail Infrastructure:Attenuation</v>
          </cell>
        </row>
        <row r="99">
          <cell r="A99" t="str">
            <v>Capital:Infrastructure:Existing:Upgrading:Rail Infrastructure:MV Substations</v>
          </cell>
        </row>
        <row r="100">
          <cell r="A100" t="str">
            <v>Capital:Infrastructure:Existing:Upgrading:Rail Infrastructure:LV Networks</v>
          </cell>
        </row>
        <row r="101">
          <cell r="A101" t="str">
            <v>Capital:Infrastructure:Existing:Upgrading:Rail Infrastructure:Capital Spares</v>
          </cell>
        </row>
        <row r="102">
          <cell r="A102" t="str">
            <v>Capital:Infrastructure:Existing:Upgrading:Water Supply Infrastructure</v>
          </cell>
        </row>
        <row r="103">
          <cell r="A103" t="str">
            <v>Capital:Infrastructure:Existing:Upgrading:Water Supply Infrastructure:Dams and Weirs</v>
          </cell>
        </row>
        <row r="104">
          <cell r="A104" t="str">
            <v>Capital:Infrastructure:Existing:Upgrading:Water Supply Infrastructure:Boreholes</v>
          </cell>
        </row>
        <row r="105">
          <cell r="A105" t="str">
            <v>Capital:Infrastructure:Existing:Upgrading:Water Supply Infrastructure:Reservoirs</v>
          </cell>
        </row>
        <row r="106">
          <cell r="A106" t="str">
            <v>Capital:Infrastructure:Existing:Upgrading:Water Supply Infrastructure:Pump Station</v>
          </cell>
        </row>
        <row r="107">
          <cell r="A107" t="str">
            <v>Capital:Infrastructure:Existing:Upgrading:Water Supply Infrastructure:Water Treatment Works</v>
          </cell>
        </row>
        <row r="108">
          <cell r="A108" t="str">
            <v>Capital:Infrastructure:Existing:Upgrading:Water Supply Infrastructure:Bulk Mains</v>
          </cell>
        </row>
        <row r="109">
          <cell r="A109" t="str">
            <v>Capital:Infrastructure:Existing:Upgrading:Water Supply Infrastructure:Distribution</v>
          </cell>
        </row>
        <row r="110">
          <cell r="A110" t="str">
            <v>Capital:Infrastructure:Existing:Upgrading:Water Supply Infrastructure:Distribution Points</v>
          </cell>
        </row>
        <row r="111">
          <cell r="A111" t="str">
            <v>Capital:Infrastructure:Existing:Upgrading:Water Supply Infrastructure:PRV Stations</v>
          </cell>
        </row>
        <row r="112">
          <cell r="A112" t="str">
            <v>Capital:Infrastructure:Existing:Upgrading:Water Supply Infrastructure:Capital Spares</v>
          </cell>
        </row>
        <row r="113">
          <cell r="A113" t="str">
            <v>Capital:Infrastructure:Existing:Upgrading:Sanitation Infrastructure</v>
          </cell>
        </row>
        <row r="114">
          <cell r="A114" t="str">
            <v>Capital:Infrastructure:Existing:Upgrading:Sanitation Infrastructure:Pump Station</v>
          </cell>
        </row>
        <row r="115">
          <cell r="A115" t="str">
            <v>Capital:Infrastructure:Existing:Upgrading:Sanitation Infrastructure:Reticulation</v>
          </cell>
        </row>
        <row r="116">
          <cell r="A116" t="str">
            <v>Capital:Infrastructure:Existing:Upgrading:Sanitation Infrastructure:Waste Water Treatment Works</v>
          </cell>
        </row>
        <row r="117">
          <cell r="A117" t="str">
            <v>Capital:Infrastructure:Existing:Upgrading:Sanitation Infrastructure:Outfall Sewers</v>
          </cell>
        </row>
        <row r="118">
          <cell r="A118" t="str">
            <v>Capital:Infrastructure:Existing:Upgrading:Sanitation Infrastructure:Toilet Facilities</v>
          </cell>
        </row>
        <row r="119">
          <cell r="A119" t="str">
            <v>Capital:Infrastructure:Existing:Upgrading:Sanitation Infrastructure:Capital Spares</v>
          </cell>
        </row>
        <row r="120">
          <cell r="A120" t="str">
            <v>Capital:Infrastructure:Existing:Upgrading:Roads Infrastructure</v>
          </cell>
        </row>
        <row r="121">
          <cell r="A121" t="str">
            <v>Capital:Infrastructure:Existing:Upgrading:Roads Infrastructure:Roads</v>
          </cell>
        </row>
        <row r="122">
          <cell r="A122" t="str">
            <v>Capital:Infrastructure:Existing:Upgrading:Roads Infrastructure:Road Structures</v>
          </cell>
        </row>
        <row r="123">
          <cell r="A123" t="str">
            <v>Capital:Infrastructure:Existing:Upgrading:Roads Infrastructure:Road Furniture</v>
          </cell>
        </row>
        <row r="124">
          <cell r="A124" t="str">
            <v>Capital:Infrastructure:Existing:Upgrading:Roads Infrastructure:Capital Spares</v>
          </cell>
        </row>
        <row r="125">
          <cell r="A125" t="str">
            <v>Capital:Infrastructure:Existing:Upgrading:Storm water Infrastructure</v>
          </cell>
        </row>
        <row r="126">
          <cell r="A126" t="str">
            <v>Capital:Infrastructure:Existing:Upgrading:Storm water Infrastructure:Drainage Collection</v>
          </cell>
        </row>
        <row r="127">
          <cell r="A127" t="str">
            <v>Capital:Infrastructure:Existing:Upgrading:Storm water Infrastructure:Storm water Conveyance</v>
          </cell>
        </row>
        <row r="128">
          <cell r="A128" t="str">
            <v>Capital:Infrastructure:Existing:Upgrading:Storm water Infrastructure:Attenuation</v>
          </cell>
        </row>
        <row r="129">
          <cell r="A129" t="str">
            <v>Capital:Infrastructure:Existing:Upgrading:Coastal Infrastructure</v>
          </cell>
        </row>
        <row r="130">
          <cell r="A130" t="str">
            <v>Capital:Infrastructure:Existing:Upgrading:Coastal Infrastructure:Sand Pumps</v>
          </cell>
        </row>
        <row r="131">
          <cell r="A131" t="str">
            <v>Capital:Infrastructure:Existing:Upgrading:Coastal Infrastructure:Piers</v>
          </cell>
        </row>
        <row r="132">
          <cell r="A132" t="str">
            <v>Capital:Infrastructure:Existing:Upgrading:Coastal Infrastructure:Revetments</v>
          </cell>
        </row>
        <row r="133">
          <cell r="A133" t="str">
            <v>Capital:Infrastructure:Existing:Upgrading:Coastal Infrastructure:Promenades</v>
          </cell>
        </row>
        <row r="134">
          <cell r="A134" t="str">
            <v>Capital:Infrastructure:Existing:Upgrading:Coastal Infrastructure:Capital Spares</v>
          </cell>
        </row>
        <row r="135">
          <cell r="A135" t="str">
            <v>Capital:Infrastructure:Existing:Upgrading:Information and Communication Infrastructure</v>
          </cell>
        </row>
        <row r="136">
          <cell r="A136" t="str">
            <v>Capital:Infrastructure:Existing:Upgrading:Information and Communication Infrastructure:Data Centres</v>
          </cell>
        </row>
        <row r="137">
          <cell r="A137" t="str">
            <v>Capital:Infrastructure:Existing:Upgrading:Information and Communication Infrastructure:Core Layers</v>
          </cell>
        </row>
        <row r="138">
          <cell r="A138" t="str">
            <v>Capital:Infrastructure:Existing:Upgrading:Information and Communication Infrastructure:Distribution Layers</v>
          </cell>
        </row>
        <row r="139">
          <cell r="A139" t="str">
            <v>Capital:Infrastructure:Existing:Upgrading:Information and Communication Infrastructure:Capital Spares</v>
          </cell>
        </row>
        <row r="140">
          <cell r="A140" t="str">
            <v>Capital:Infrastructure:New</v>
          </cell>
        </row>
        <row r="141">
          <cell r="A141" t="str">
            <v>Capital:Infrastructure:New:Electrical Infrastructure</v>
          </cell>
        </row>
        <row r="142">
          <cell r="A142" t="str">
            <v>Capital:Infrastructure:New:Electrical Infrastructure:Power Plants</v>
          </cell>
        </row>
        <row r="143">
          <cell r="A143" t="str">
            <v>Capital:Infrastructure:New:Electrical Infrastructure:HV Substations</v>
          </cell>
        </row>
        <row r="144">
          <cell r="A144" t="str">
            <v>Capital:Infrastructure:New:Electrical Infrastructure:HV Switching Station</v>
          </cell>
        </row>
        <row r="145">
          <cell r="A145" t="str">
            <v>Capital:Infrastructure:New:Electrical Infrastructure:HV Transmission Conductors</v>
          </cell>
        </row>
        <row r="146">
          <cell r="A146" t="str">
            <v>Capital:Infrastructure:New:Electrical Infrastructure:MV Substations</v>
          </cell>
        </row>
        <row r="147">
          <cell r="A147" t="str">
            <v>Capital:Infrastructure:New:Electrical Infrastructure:MV Switching Stations</v>
          </cell>
        </row>
        <row r="148">
          <cell r="A148" t="str">
            <v>Capital:Infrastructure:New:Electrical Infrastructure:MV Networks</v>
          </cell>
        </row>
        <row r="149">
          <cell r="A149" t="str">
            <v>Capital:Infrastructure:New:Electrical Infrastructure:LV Networks</v>
          </cell>
        </row>
        <row r="150">
          <cell r="A150" t="str">
            <v>Capital:Infrastructure:New:Electrical Infrastructure:Capital Spares</v>
          </cell>
        </row>
        <row r="151">
          <cell r="A151" t="str">
            <v>Capital:Infrastructure:New:Solid Waste Infrastructure</v>
          </cell>
        </row>
        <row r="152">
          <cell r="A152" t="str">
            <v>Capital:Infrastructure:New:Solid Waste Infrastructure:Landfill Sites</v>
          </cell>
        </row>
        <row r="153">
          <cell r="A153" t="str">
            <v>Capital:Infrastructure:New:Solid Waste Infrastructure:Waste Transfer Stations</v>
          </cell>
        </row>
        <row r="154">
          <cell r="A154" t="str">
            <v>Capital:Infrastructure:New:Solid Waste Infrastructure:Waste Processing Facilities</v>
          </cell>
        </row>
        <row r="155">
          <cell r="A155" t="str">
            <v>Capital:Infrastructure:New:Solid Waste Infrastructure:Waste Drop-off Points</v>
          </cell>
        </row>
        <row r="156">
          <cell r="A156" t="str">
            <v>Capital:Infrastructure:New:Solid Waste Infrastructure:Waste Separation Facilities</v>
          </cell>
        </row>
        <row r="157">
          <cell r="A157" t="str">
            <v>Capital:Infrastructure:New:Solid Waste Infrastructure:Electricity Generation Facilities</v>
          </cell>
        </row>
        <row r="158">
          <cell r="A158" t="str">
            <v>Capital:Infrastructure:New:Solid Waste Infrastructure:Capital Spares</v>
          </cell>
        </row>
        <row r="159">
          <cell r="A159" t="str">
            <v>Capital:Infrastructure:New:Rail Infrastructure</v>
          </cell>
        </row>
        <row r="160">
          <cell r="A160" t="str">
            <v>Capital:Infrastructure:New:Rail Infrastructure:Rail Lines</v>
          </cell>
        </row>
        <row r="161">
          <cell r="A161" t="str">
            <v>Capital:Infrastructure:New:Rail Infrastructure:Rail Structures</v>
          </cell>
        </row>
        <row r="162">
          <cell r="A162" t="str">
            <v>Capital:Infrastructure:New:Rail Infrastructure:Rail Furniture</v>
          </cell>
        </row>
        <row r="163">
          <cell r="A163" t="str">
            <v>Capital:Infrastructure:New:Rail Infrastructure:Drainage Collection</v>
          </cell>
        </row>
        <row r="164">
          <cell r="A164" t="str">
            <v>Capital:Infrastructure:New:Rail Infrastructure:Storm water Conveyance</v>
          </cell>
        </row>
        <row r="165">
          <cell r="A165" t="str">
            <v>Capital:Infrastructure:New:Rail Infrastructure:Attenuation</v>
          </cell>
        </row>
        <row r="166">
          <cell r="A166" t="str">
            <v>Capital:Infrastructure:New:Rail Infrastructure:MV Substations</v>
          </cell>
        </row>
        <row r="167">
          <cell r="A167" t="str">
            <v>Capital:Infrastructure:New:Rail Infrastructure:LV Networks</v>
          </cell>
        </row>
        <row r="168">
          <cell r="A168" t="str">
            <v>Capital:Infrastructure:New:Rail Infrastructure:Capital Spares</v>
          </cell>
        </row>
        <row r="169">
          <cell r="A169" t="str">
            <v>Capital:Infrastructure:New:Water Supply Infrastructure</v>
          </cell>
        </row>
        <row r="170">
          <cell r="A170" t="str">
            <v>Capital:Infrastructure:New:Water Supply Infrastructure:Dams and Weirs</v>
          </cell>
        </row>
        <row r="171">
          <cell r="A171" t="str">
            <v>Capital:Infrastructure:New:Water Supply Infrastructure:Boreholes</v>
          </cell>
        </row>
        <row r="172">
          <cell r="A172" t="str">
            <v>Capital:Infrastructure:New:Water Supply Infrastructure:Reservoirs</v>
          </cell>
        </row>
        <row r="173">
          <cell r="A173" t="str">
            <v>Capital:Infrastructure:New:Water Supply Infrastructure:Pump Station</v>
          </cell>
        </row>
        <row r="174">
          <cell r="A174" t="str">
            <v>Capital:Infrastructure:New:Water Supply Infrastructure:Water Treatment Works</v>
          </cell>
        </row>
        <row r="175">
          <cell r="A175" t="str">
            <v>Capital:Infrastructure:New:Water Supply Infrastructure:Bulk Mains</v>
          </cell>
        </row>
        <row r="176">
          <cell r="A176" t="str">
            <v>Capital:Infrastructure:New:Water Supply Infrastructure:Distribution</v>
          </cell>
        </row>
        <row r="177">
          <cell r="A177" t="str">
            <v>Capital:Infrastructure:New:Water Supply Infrastructure:Distribution Points</v>
          </cell>
        </row>
        <row r="178">
          <cell r="A178" t="str">
            <v>Capital:Infrastructure:New:Water Supply Infrastructure:PRV Stations</v>
          </cell>
        </row>
        <row r="179">
          <cell r="A179" t="str">
            <v>Capital:Infrastructure:New:Water Supply Infrastructure:Capital Spares</v>
          </cell>
        </row>
        <row r="180">
          <cell r="A180" t="str">
            <v>Capital:Infrastructure:New:Sanitation Infrastructure</v>
          </cell>
        </row>
        <row r="181">
          <cell r="A181" t="str">
            <v>Capital:Infrastructure:New:Sanitation Infrastructure:Pump Station</v>
          </cell>
        </row>
        <row r="182">
          <cell r="A182" t="str">
            <v>Capital:Infrastructure:New:Sanitation Infrastructure:Reticulation</v>
          </cell>
        </row>
        <row r="183">
          <cell r="A183" t="str">
            <v>Capital:Infrastructure:New:Sanitation Infrastructure:Waste Water Treatment Works</v>
          </cell>
        </row>
        <row r="184">
          <cell r="A184" t="str">
            <v>Capital:Infrastructure:New:Sanitation Infrastructure:Outfall Sewers</v>
          </cell>
        </row>
        <row r="185">
          <cell r="A185" t="str">
            <v>Capital:Infrastructure:New:Sanitation Infrastructure:Toilet Facilities</v>
          </cell>
        </row>
        <row r="186">
          <cell r="A186" t="str">
            <v>Capital:Infrastructure:New:Sanitation Infrastructure:Capital Spares</v>
          </cell>
        </row>
        <row r="187">
          <cell r="A187" t="str">
            <v>Capital:Infrastructure:New:Roads Infrastructure</v>
          </cell>
        </row>
        <row r="188">
          <cell r="A188" t="str">
            <v>Capital:Infrastructure:New:Roads Infrastructure:Roads</v>
          </cell>
        </row>
        <row r="189">
          <cell r="A189" t="str">
            <v>Capital:Infrastructure:New:Roads Infrastructure:Road Structures</v>
          </cell>
        </row>
        <row r="190">
          <cell r="A190" t="str">
            <v>Capital:Infrastructure:New:Roads Infrastructure:Road Furniture</v>
          </cell>
        </row>
        <row r="191">
          <cell r="A191" t="str">
            <v>Capital:Infrastructure:New:Roads Infrastructure:Capital Spares</v>
          </cell>
        </row>
        <row r="192">
          <cell r="A192" t="str">
            <v>Capital:Infrastructure:New:Storm water Infrastructure</v>
          </cell>
        </row>
        <row r="193">
          <cell r="A193" t="str">
            <v>Capital:Infrastructure:New:Storm water Infrastructure:Drainage Collection</v>
          </cell>
        </row>
        <row r="194">
          <cell r="A194" t="str">
            <v>Capital:Infrastructure:New:Storm water Infrastructure:Storm water Conveyance</v>
          </cell>
        </row>
        <row r="195">
          <cell r="A195" t="str">
            <v>Capital:Infrastructure:New:Storm water Infrastructure:Attenuation</v>
          </cell>
        </row>
        <row r="196">
          <cell r="A196" t="str">
            <v>Capital:Infrastructure:New:Coastal Infrastructure</v>
          </cell>
        </row>
        <row r="197">
          <cell r="A197" t="str">
            <v>Capital:Infrastructure:New:Coastal Infrastructure:Sand Pumps</v>
          </cell>
        </row>
        <row r="198">
          <cell r="A198" t="str">
            <v>Capital:Infrastructure:New:Coastal Infrastructure:Piers</v>
          </cell>
        </row>
        <row r="199">
          <cell r="A199" t="str">
            <v>Capital:Infrastructure:New:Coastal Infrastructure:Revetments</v>
          </cell>
        </row>
        <row r="200">
          <cell r="A200" t="str">
            <v>Capital:Infrastructure:New:Coastal Infrastructure:Promenades</v>
          </cell>
        </row>
        <row r="201">
          <cell r="A201" t="str">
            <v>Capital:Infrastructure:New:Coastal Infrastructure:Capital Spares</v>
          </cell>
        </row>
        <row r="202">
          <cell r="A202" t="str">
            <v>Capital:Infrastructure:New:Information and Communication Infrastructure</v>
          </cell>
        </row>
        <row r="203">
          <cell r="A203" t="str">
            <v>Capital:Infrastructure:New:Information and Communication Infrastructure:Data Centres</v>
          </cell>
        </row>
        <row r="204">
          <cell r="A204" t="str">
            <v>Capital:Infrastructure:New:Information and Communication Infrastructure:Core Layers</v>
          </cell>
        </row>
        <row r="205">
          <cell r="A205" t="str">
            <v>Capital:Infrastructure:New:Information and Communication Infrastructure:Distribution Layers</v>
          </cell>
        </row>
        <row r="206">
          <cell r="A206" t="str">
            <v>Capital:Infrastructure:New:Information and Communication Infrastructure:Capital Spares</v>
          </cell>
        </row>
        <row r="207">
          <cell r="A207" t="str">
            <v>Capital:Non-infrastructure</v>
          </cell>
        </row>
        <row r="208">
          <cell r="A208" t="str">
            <v>Capital:Non-infrastructure:Land</v>
          </cell>
        </row>
        <row r="209">
          <cell r="A209" t="str">
            <v>Capital:Non-infrastructure:Existing</v>
          </cell>
        </row>
        <row r="210">
          <cell r="A210" t="str">
            <v>Capital:Non-infrastructure:Existing:Renewal</v>
          </cell>
        </row>
        <row r="211">
          <cell r="A211" t="str">
            <v>Capital:Non-infrastructure:Existing:Renewal:Biological or Cultivated Assets</v>
          </cell>
        </row>
        <row r="212">
          <cell r="A212" t="str">
            <v>Capital:Non-infrastructure:Existing:Renewal:Community Assets</v>
          </cell>
        </row>
        <row r="213">
          <cell r="A213" t="str">
            <v>Capital:Non-infrastructure:Existing:Renewal:Community Assets:Community Facilities</v>
          </cell>
        </row>
        <row r="214">
          <cell r="A214" t="str">
            <v>Capital:Non-infrastructure:Existing:Renewal:Community Assets:Community Facilities:Halls</v>
          </cell>
        </row>
        <row r="215">
          <cell r="A215" t="str">
            <v>Capital:Non-infrastructure:Existing:Renewal:Community Assets:Community Facilities:Centres</v>
          </cell>
        </row>
        <row r="216">
          <cell r="A216" t="str">
            <v>Capital:Non-infrastructure:Existing:Renewal:Community Assets:Community Facilities:CrÃ¨ches</v>
          </cell>
        </row>
        <row r="217">
          <cell r="A217" t="str">
            <v>Capital:Non-infrastructure:Existing:Renewal:Community Assets:Community Facilities:Clinics/Care Centres</v>
          </cell>
        </row>
        <row r="218">
          <cell r="A218" t="str">
            <v>Capital:Non-infrastructure:Existing:Renewal:Community Assets:Community Facilities:Fire/Ambulance Stations</v>
          </cell>
        </row>
        <row r="219">
          <cell r="A219" t="str">
            <v>Capital:Non-infrastructure:Existing:Renewal:Community Assets:Community Facilities:Testing Stations</v>
          </cell>
        </row>
        <row r="220">
          <cell r="A220" t="str">
            <v>Capital:Non-infrastructure:Existing:Renewal:Community Assets:Community Facilities:Museums</v>
          </cell>
        </row>
        <row r="221">
          <cell r="A221" t="str">
            <v>Capital:Non-infrastructure:Existing:Renewal:Community Assets:Community Facilities:Galleries</v>
          </cell>
        </row>
        <row r="222">
          <cell r="A222" t="str">
            <v>Capital:Non-infrastructure:Existing:Renewal:Community Assets:Community Facilities:Theatres</v>
          </cell>
        </row>
        <row r="223">
          <cell r="A223" t="str">
            <v>Capital:Non-infrastructure:Existing:Renewal:Community Assets:Community Facilities:Libraries</v>
          </cell>
        </row>
        <row r="224">
          <cell r="A224" t="str">
            <v>Capital:Non-infrastructure:Existing:Renewal:Community Assets:Community Facilities:Cemeteries/Crematoria</v>
          </cell>
        </row>
        <row r="225">
          <cell r="A225" t="str">
            <v>Capital:Non-infrastructure:Existing:Renewal:Community Assets:Community Facilities:Police</v>
          </cell>
        </row>
        <row r="226">
          <cell r="A226" t="str">
            <v>Capital:Non-infrastructure:Existing:Renewal:Community Assets:Community Facilities:Parks</v>
          </cell>
        </row>
        <row r="227">
          <cell r="A227" t="str">
            <v>Capital:Non-infrastructure:Existing:Renewal:Community Assets:Community Facilities:Public Open Space</v>
          </cell>
        </row>
        <row r="228">
          <cell r="A228" t="str">
            <v>Capital:Non-infrastructure:Existing:Renewal:Community Assets:Community Facilities:Nature Reserves</v>
          </cell>
        </row>
        <row r="229">
          <cell r="A229" t="str">
            <v>Capital:Non-infrastructure:Existing:Renewal:Community Assets:Community Facilities:Public Ablution Facilities</v>
          </cell>
        </row>
        <row r="230">
          <cell r="A230" t="str">
            <v>Capital:Non-infrastructure:Existing:Renewal:Community Assets:Community Facilities:Markets</v>
          </cell>
        </row>
        <row r="231">
          <cell r="A231" t="str">
            <v>Capital:Non-infrastructure:Existing:Renewal:Community Assets:Community Facilities:Stalls</v>
          </cell>
        </row>
        <row r="232">
          <cell r="A232" t="str">
            <v>Capital:Non-infrastructure:Existing:Renewal:Community Assets:Community Facilities:Abattoirs</v>
          </cell>
        </row>
        <row r="233">
          <cell r="A233" t="str">
            <v>Capital:Non-infrastructure:Existing:Renewal:Community Assets:Community Facilities:Airports</v>
          </cell>
        </row>
        <row r="234">
          <cell r="A234" t="str">
            <v>Capital:Non-infrastructure:Existing:Renewal:Community Assets:Community Facilities:Taxi Ranks/Bus Terminals</v>
          </cell>
        </row>
        <row r="235">
          <cell r="A235" t="str">
            <v>Capital:Non-infrastructure:Existing:Renewal:Community Assets:Community Facilities:Capital Spares</v>
          </cell>
        </row>
        <row r="236">
          <cell r="A236" t="str">
            <v>Capital:Non-infrastructure:Existing:Renewal:Community Assets:Sport and Recreation Facilities</v>
          </cell>
        </row>
        <row r="237">
          <cell r="A237" t="str">
            <v>Capital:Non-infrastructure:Existing:Renewal:Community Assets:Sport and Recreation Facilities:Indoor Facilities</v>
          </cell>
        </row>
        <row r="238">
          <cell r="A238" t="str">
            <v>Capital:Non-infrastructure:Existing:Renewal:Community Assets:Sport and Recreation Facilities:Outdoor Facilities</v>
          </cell>
        </row>
        <row r="239">
          <cell r="A239" t="str">
            <v>Capital:Non-infrastructure:Existing:Renewal:Community Assets:Sport and Recreation Facilities:Capital Spares</v>
          </cell>
        </row>
        <row r="240">
          <cell r="A240" t="str">
            <v>Capital:Non-infrastructure:Existing:Renewal:Other Assets</v>
          </cell>
        </row>
        <row r="241">
          <cell r="A241" t="str">
            <v>Capital:Non-infrastructure:Existing:Renewal:Other Assets:Operational Buildings</v>
          </cell>
        </row>
        <row r="242">
          <cell r="A242" t="str">
            <v>Capital:Non-infrastructure:Existing:Renewal:Other Assets:Operational Buildings:Municipal Offices</v>
          </cell>
        </row>
        <row r="243">
          <cell r="A243" t="str">
            <v>Capital:Non-infrastructure:Existing:Renewal:Other Assets:Operational Buildings:Pay/Enquiry Points</v>
          </cell>
        </row>
        <row r="244">
          <cell r="A244" t="str">
            <v>Capital:Non-infrastructure:Existing:Renewal:Other Assets:Operational Buildings:Building Plan Offices</v>
          </cell>
        </row>
        <row r="245">
          <cell r="A245" t="str">
            <v>Capital:Non-infrastructure:Existing:Renewal:Other Assets:Operational Buildings:Workshops</v>
          </cell>
        </row>
        <row r="246">
          <cell r="A246" t="str">
            <v>Capital:Non-infrastructure:Existing:Renewal:Other Assets:Operational Buildings:Yards</v>
          </cell>
        </row>
        <row r="247">
          <cell r="A247" t="str">
            <v>Capital:Non-infrastructure:Existing:Renewal:Other Assets:Operational Buildings:Stores</v>
          </cell>
        </row>
        <row r="248">
          <cell r="A248" t="str">
            <v>Capital:Non-infrastructure:Existing:Renewal:Other Assets:Operational Buildings:Laboratories</v>
          </cell>
        </row>
        <row r="249">
          <cell r="A249" t="str">
            <v>Capital:Non-infrastructure:Existing:Renewal:Other Assets:Operational Buildings:Training Centres</v>
          </cell>
        </row>
        <row r="250">
          <cell r="A250" t="str">
            <v>Capital:Non-infrastructure:Existing:Renewal:Other Assets:Operational Buildings:Manufacturing Plant</v>
          </cell>
        </row>
        <row r="251">
          <cell r="A251" t="str">
            <v>Capital:Non-infrastructure:Existing:Renewal:Other Assets:Operational Buildings:Depots</v>
          </cell>
        </row>
        <row r="252">
          <cell r="A252" t="str">
            <v>Capital:Non-infrastructure:Existing:Renewal:Other Assets:Operational Buildings:Capital Spares</v>
          </cell>
        </row>
        <row r="253">
          <cell r="A253" t="str">
            <v>Capital:Non-infrastructure:Existing:Renewal:Other Assets:Housing</v>
          </cell>
        </row>
        <row r="254">
          <cell r="A254" t="str">
            <v>Capital:Non-infrastructure:Existing:Renewal:Other Assets:Housing:Staff Housing</v>
          </cell>
        </row>
        <row r="255">
          <cell r="A255" t="str">
            <v>Capital:Non-infrastructure:Existing:Renewal:Other Assets:Housing:Social Housing</v>
          </cell>
        </row>
        <row r="256">
          <cell r="A256" t="str">
            <v>Capital:Non-infrastructure:Existing:Renewal:Other Assets:Housing:Capital Spares</v>
          </cell>
        </row>
        <row r="257">
          <cell r="A257" t="str">
            <v>Capital:Non-infrastructure:Existing:Renewal:Computer Equipment</v>
          </cell>
        </row>
        <row r="258">
          <cell r="A258" t="str">
            <v>Capital:Non-infrastructure:Existing:Renewal:Furniture and Office Equipment</v>
          </cell>
        </row>
        <row r="259">
          <cell r="A259" t="str">
            <v>Capital:Non-infrastructure:Existing:Renewal:Heritage Assets</v>
          </cell>
        </row>
        <row r="260">
          <cell r="A260" t="str">
            <v>Capital:Non-infrastructure:Existing:Renewal:Heritage Assets:Monuments</v>
          </cell>
        </row>
        <row r="261">
          <cell r="A261" t="str">
            <v>Capital:Non-infrastructure:Existing:Renewal:Heritage Assets:Historic Buildings</v>
          </cell>
        </row>
        <row r="262">
          <cell r="A262" t="str">
            <v>Capital:Non-infrastructure:Existing:Renewal:Heritage Assets:Works of Art</v>
          </cell>
        </row>
        <row r="263">
          <cell r="A263" t="str">
            <v>Capital:Non-infrastructure:Existing:Renewal:Heritage Assets:Conservation Areas</v>
          </cell>
        </row>
        <row r="264">
          <cell r="A264" t="str">
            <v>Capital:Non-infrastructure:Existing:Renewal:Heritage Assets:Other Heritage</v>
          </cell>
        </row>
        <row r="265">
          <cell r="A265" t="str">
            <v>Capital:Non-infrastructure:Existing:Renewal:Intangible Assets</v>
          </cell>
        </row>
        <row r="266">
          <cell r="A266" t="str">
            <v>Capital:Non-infrastructure:Existing:Renewal:Intangible Assets:Servitudes</v>
          </cell>
        </row>
        <row r="267">
          <cell r="A267" t="str">
            <v>Capital:Non-infrastructure:Existing:Renewal:Intangible Assets:Licences and Rights</v>
          </cell>
        </row>
        <row r="268">
          <cell r="A268" t="str">
            <v>Capital:Non-infrastructure:Existing:Renewal:Intangible Assets:Licences and Rights:Water Rights</v>
          </cell>
        </row>
        <row r="269">
          <cell r="A269" t="str">
            <v>Capital:Non-infrastructure:Existing:Renewal:Intangible Assets:Licences and Rights:Effluent Licenses</v>
          </cell>
        </row>
        <row r="270">
          <cell r="A270" t="str">
            <v>Capital:Non-infrastructure:Existing:Renewal:Intangible Assets:Licences and Rights:Solid Waste Licenses</v>
          </cell>
        </row>
        <row r="271">
          <cell r="A271" t="str">
            <v>Capital:Non-infrastructure:Existing:Renewal:Intangible Assets:Licences and Rights:Computer Software and Applications</v>
          </cell>
        </row>
        <row r="272">
          <cell r="A272" t="str">
            <v>Capital:Non-infrastructure:Existing:Renewal:Intangible Assets:Licences and Rights:Load Settlement Software Applications</v>
          </cell>
        </row>
        <row r="273">
          <cell r="A273" t="str">
            <v>Capital:Non-infrastructure:Existing:Renewal:Intangible Assets:Licences and Rights:Unspecified</v>
          </cell>
        </row>
        <row r="274">
          <cell r="A274" t="str">
            <v>Capital:Non-infrastructure:Existing:Renewal:Investment Property</v>
          </cell>
        </row>
        <row r="275">
          <cell r="A275" t="str">
            <v>Capital:Non-infrastructure:Existing:Renewal:Investment Property:Revenue Generating</v>
          </cell>
        </row>
        <row r="276">
          <cell r="A276" t="str">
            <v>Capital:Non-infrastructure:Existing:Renewal:Investment Property:Revenue Generating:Improved Property</v>
          </cell>
        </row>
        <row r="277">
          <cell r="A277" t="str">
            <v>Capital:Non-infrastructure:Existing:Renewal:Investment Property:Revenue Generating:Unimproved Property</v>
          </cell>
        </row>
        <row r="278">
          <cell r="A278" t="str">
            <v>Capital:Non-infrastructure:Existing:Renewal:Investment Property:Non-revenue Generating</v>
          </cell>
        </row>
        <row r="279">
          <cell r="A279" t="str">
            <v>Capital:Non-infrastructure:Existing:Renewal:Investment Property:Non-revenue Generating:Improved Property</v>
          </cell>
        </row>
        <row r="280">
          <cell r="A280" t="str">
            <v>Capital:Non-infrastructure:Existing:Renewal:Investment Property:Non-revenue Generating:Unimproved Property</v>
          </cell>
        </row>
        <row r="281">
          <cell r="A281" t="str">
            <v>Capital:Non-infrastructure:Existing:Renewal:Machinery and Equipment</v>
          </cell>
        </row>
        <row r="282">
          <cell r="A282" t="str">
            <v>Capital:Non-infrastructure:Existing:Renewal:Transport Assets</v>
          </cell>
        </row>
        <row r="283">
          <cell r="A283" t="str">
            <v>Capital:Non-infrastructure:Existing:Renewal:Libraries</v>
          </cell>
        </row>
        <row r="284">
          <cell r="A284" t="str">
            <v>Capital:Non-infrastructure:Existing:Renewal:Zoo's, Marine and Non-biological Animals</v>
          </cell>
        </row>
        <row r="285">
          <cell r="A285" t="str">
            <v>Capital:Non-infrastructure:Existing:Upgrading</v>
          </cell>
        </row>
        <row r="286">
          <cell r="A286" t="str">
            <v>Capital:Non-infrastructure:Existing:Upgrading:Biological or Cultivated Assets</v>
          </cell>
        </row>
        <row r="287">
          <cell r="A287" t="str">
            <v>Capital:Non-infrastructure:Existing:Upgrading:Community Assets</v>
          </cell>
        </row>
        <row r="288">
          <cell r="A288" t="str">
            <v>Capital:Non-infrastructure:Existing:Upgrading:Community Assets:Community Facilities</v>
          </cell>
        </row>
        <row r="289">
          <cell r="A289" t="str">
            <v>Capital:Non-infrastructure:Existing:Upgrading:Community Assets:Community Facilities:Halls</v>
          </cell>
        </row>
        <row r="290">
          <cell r="A290" t="str">
            <v>Capital:Non-infrastructure:Existing:Upgrading:Community Assets:Community Facilities:Centres</v>
          </cell>
        </row>
        <row r="291">
          <cell r="A291" t="str">
            <v>Capital:Non-infrastructure:Existing:Upgrading:Community Assets:Community Facilities:CrÃ¨ches</v>
          </cell>
        </row>
        <row r="292">
          <cell r="A292" t="str">
            <v>Capital:Non-infrastructure:Existing:Upgrading:Community Assets:Community Facilities:Clinics/Care Centres</v>
          </cell>
        </row>
        <row r="293">
          <cell r="A293" t="str">
            <v>Capital:Non-infrastructure:Existing:Upgrading:Community Assets:Community Facilities:Fire/Ambulance Stations</v>
          </cell>
        </row>
        <row r="294">
          <cell r="A294" t="str">
            <v>Capital:Non-infrastructure:Existing:Upgrading:Community Assets:Community Facilities:Testing Stations</v>
          </cell>
        </row>
        <row r="295">
          <cell r="A295" t="str">
            <v>Capital:Non-infrastructure:Existing:Upgrading:Community Assets:Community Facilities:Museums</v>
          </cell>
        </row>
        <row r="296">
          <cell r="A296" t="str">
            <v>Capital:Non-infrastructure:Existing:Upgrading:Community Assets:Community Facilities:Galleries</v>
          </cell>
        </row>
        <row r="297">
          <cell r="A297" t="str">
            <v>Capital:Non-infrastructure:Existing:Upgrading:Community Assets:Community Facilities:Theatres</v>
          </cell>
        </row>
        <row r="298">
          <cell r="A298" t="str">
            <v>Capital:Non-infrastructure:Existing:Upgrading:Community Assets:Community Facilities:Libraries</v>
          </cell>
        </row>
        <row r="299">
          <cell r="A299" t="str">
            <v>Capital:Non-infrastructure:Existing:Upgrading:Community Assets:Community Facilities:Cemeteries/Crematoria</v>
          </cell>
        </row>
        <row r="300">
          <cell r="A300" t="str">
            <v>Capital:Non-infrastructure:Existing:Upgrading:Community Assets:Community Facilities:Police</v>
          </cell>
        </row>
        <row r="301">
          <cell r="A301" t="str">
            <v>Capital:Non-infrastructure:Existing:Upgrading:Community Assets:Community Facilities:Parks</v>
          </cell>
        </row>
        <row r="302">
          <cell r="A302" t="str">
            <v>Capital:Non-infrastructure:Existing:Upgrading:Community Assets:Community Facilities:Public Open Space</v>
          </cell>
        </row>
        <row r="303">
          <cell r="A303" t="str">
            <v>Capital:Non-infrastructure:Existing:Upgrading:Community Assets:Community Facilities:Nature Reserves</v>
          </cell>
        </row>
        <row r="304">
          <cell r="A304" t="str">
            <v>Capital:Non-infrastructure:Existing:Upgrading:Community Assets:Community Facilities:Public Ablution Facilities</v>
          </cell>
        </row>
        <row r="305">
          <cell r="A305" t="str">
            <v>Capital:Non-infrastructure:Existing:Upgrading:Community Assets:Community Facilities:Markets</v>
          </cell>
        </row>
        <row r="306">
          <cell r="A306" t="str">
            <v>Capital:Non-infrastructure:Existing:Upgrading:Community Assets:Community Facilities:Stalls</v>
          </cell>
        </row>
        <row r="307">
          <cell r="A307" t="str">
            <v>Capital:Non-infrastructure:Existing:Upgrading:Community Assets:Community Facilities:Abattoirs</v>
          </cell>
        </row>
        <row r="308">
          <cell r="A308" t="str">
            <v>Capital:Non-infrastructure:Existing:Upgrading:Community Assets:Community Facilities:Airports</v>
          </cell>
        </row>
        <row r="309">
          <cell r="A309" t="str">
            <v>Capital:Non-infrastructure:Existing:Upgrading:Community Assets:Community Facilities:Taxi Ranks/Bus Terminals</v>
          </cell>
        </row>
        <row r="310">
          <cell r="A310" t="str">
            <v>Capital:Non-infrastructure:Existing:Upgrading:Community Assets:Community Facilities:Capital Spares</v>
          </cell>
        </row>
        <row r="311">
          <cell r="A311" t="str">
            <v>Capital:Non-infrastructure:Existing:Upgrading:Community Assets:Sport and Recreation Facilities</v>
          </cell>
        </row>
        <row r="312">
          <cell r="A312" t="str">
            <v>Capital:Non-infrastructure:Existing:Upgrading:Community Assets:Sport and Recreation Facilities:Indoor Facilities</v>
          </cell>
        </row>
        <row r="313">
          <cell r="A313" t="str">
            <v>Capital:Non-infrastructure:Existing:Upgrading:Community Assets:Sport and Recreation Facilities:Outdoor Facilities</v>
          </cell>
        </row>
        <row r="314">
          <cell r="A314" t="str">
            <v>Capital:Non-infrastructure:Existing:Upgrading:Community Assets:Sport and Recreation Facilities:Capital Spares</v>
          </cell>
        </row>
        <row r="315">
          <cell r="A315" t="str">
            <v>Capital:Non-infrastructure:Existing:Upgrading:Other Assets</v>
          </cell>
        </row>
        <row r="316">
          <cell r="A316" t="str">
            <v>Capital:Non-infrastructure:Existing:Upgrading:Other Assets:Operational Buildings</v>
          </cell>
        </row>
        <row r="317">
          <cell r="A317" t="str">
            <v>Capital:Non-infrastructure:Existing:Upgrading:Other Assets:Operational Buildings:Municipal Offices</v>
          </cell>
        </row>
        <row r="318">
          <cell r="A318" t="str">
            <v>Capital:Non-infrastructure:Existing:Upgrading:Other Assets:Operational Buildings:Pay/Enquiry Points</v>
          </cell>
        </row>
        <row r="319">
          <cell r="A319" t="str">
            <v>Capital:Non-infrastructure:Existing:Upgrading:Other Assets:Operational Buildings:Building Plan Offices</v>
          </cell>
        </row>
        <row r="320">
          <cell r="A320" t="str">
            <v>Capital:Non-infrastructure:Existing:Upgrading:Other Assets:Operational Buildings:Workshops</v>
          </cell>
        </row>
        <row r="321">
          <cell r="A321" t="str">
            <v>Capital:Non-infrastructure:Existing:Upgrading:Other Assets:Operational Buildings:Yards</v>
          </cell>
        </row>
        <row r="322">
          <cell r="A322" t="str">
            <v>Capital:Non-infrastructure:Existing:Upgrading:Other Assets:Operational Buildings:Stores</v>
          </cell>
        </row>
        <row r="323">
          <cell r="A323" t="str">
            <v>Capital:Non-infrastructure:Existing:Upgrading:Other Assets:Operational Buildings:Laboratories</v>
          </cell>
        </row>
        <row r="324">
          <cell r="A324" t="str">
            <v>Capital:Non-infrastructure:Existing:Upgrading:Other Assets:Operational Buildings:Training Centres</v>
          </cell>
        </row>
        <row r="325">
          <cell r="A325" t="str">
            <v>Capital:Non-infrastructure:Existing:Upgrading:Other Assets:Operational Buildings:Manufacturing Plant</v>
          </cell>
        </row>
        <row r="326">
          <cell r="A326" t="str">
            <v>Capital:Non-infrastructure:Existing:Upgrading:Other Assets:Operational Buildings:Depots</v>
          </cell>
        </row>
        <row r="327">
          <cell r="A327" t="str">
            <v>Capital:Non-infrastructure:Existing:Upgrading:Other Assets:Operational Buildings:Capital Spares</v>
          </cell>
        </row>
        <row r="328">
          <cell r="A328" t="str">
            <v>Capital:Non-infrastructure:Existing:Upgrading:Other Assets:Housing</v>
          </cell>
        </row>
        <row r="329">
          <cell r="A329" t="str">
            <v>Capital:Non-infrastructure:Existing:Upgrading:Other Assets:Housing:Staff Housing</v>
          </cell>
        </row>
        <row r="330">
          <cell r="A330" t="str">
            <v>Capital:Non-infrastructure:Existing:Upgrading:Other Assets:Housing:Social Housing</v>
          </cell>
        </row>
        <row r="331">
          <cell r="A331" t="str">
            <v>Capital:Non-infrastructure:Existing:Upgrading:Other Assets:Housing:Capital Spares</v>
          </cell>
        </row>
        <row r="332">
          <cell r="A332" t="str">
            <v>Capital:Non-infrastructure:Existing:Upgrading:Computer Equipment</v>
          </cell>
        </row>
        <row r="333">
          <cell r="A333" t="str">
            <v>Capital:Non-infrastructure:Existing:Upgrading:Furniture and Office Equipment</v>
          </cell>
        </row>
        <row r="334">
          <cell r="A334" t="str">
            <v>Capital:Non-infrastructure:Existing:Upgrading:Heritage Assets</v>
          </cell>
        </row>
        <row r="335">
          <cell r="A335" t="str">
            <v>Capital:Non-infrastructure:Existing:Upgrading:Heritage Assets:Monuments</v>
          </cell>
        </row>
        <row r="336">
          <cell r="A336" t="str">
            <v>Capital:Non-infrastructure:Existing:Upgrading:Heritage Assets:Historic Buildings</v>
          </cell>
        </row>
        <row r="337">
          <cell r="A337" t="str">
            <v>Capital:Non-infrastructure:Existing:Upgrading:Heritage Assets:Works of Art</v>
          </cell>
        </row>
        <row r="338">
          <cell r="A338" t="str">
            <v>Capital:Non-infrastructure:Existing:Upgrading:Heritage Assets:Conservation Areas</v>
          </cell>
        </row>
        <row r="339">
          <cell r="A339" t="str">
            <v>Capital:Non-infrastructure:Existing:Upgrading:Heritage Assets:Other Heritage</v>
          </cell>
        </row>
        <row r="340">
          <cell r="A340" t="str">
            <v>Capital:Non-infrastructure:Existing:Upgrading:Intangible Assets</v>
          </cell>
        </row>
        <row r="341">
          <cell r="A341" t="str">
            <v>Capital:Non-infrastructure:Existing:Upgrading:Intangible Assets:Servitudes</v>
          </cell>
        </row>
        <row r="342">
          <cell r="A342" t="str">
            <v>Capital:Non-infrastructure:Existing:Upgrading:Intangible Assets:Licences and Rights</v>
          </cell>
        </row>
        <row r="343">
          <cell r="A343" t="str">
            <v>Capital:Non-infrastructure:Existing:Upgrading:Intangible Assets:Licences and Rights:Water Rights</v>
          </cell>
        </row>
        <row r="344">
          <cell r="A344" t="str">
            <v>Capital:Non-infrastructure:Existing:Upgrading:Intangible Assets:Licences and Rights:Effluent Licenses</v>
          </cell>
        </row>
        <row r="345">
          <cell r="A345" t="str">
            <v>Capital:Non-infrastructure:Existing:Upgrading:Intangible Assets:Licences and Rights:Solid Waste Licenses</v>
          </cell>
        </row>
        <row r="346">
          <cell r="A346" t="str">
            <v>Capital:Non-infrastructure:Existing:Upgrading:Intangible Assets:Computer Software and Applications</v>
          </cell>
        </row>
        <row r="347">
          <cell r="A347" t="str">
            <v>Capital:Non-infrastructure:Existing:Upgrading:Intangible Assets:Load Settlement Software Applications</v>
          </cell>
        </row>
        <row r="348">
          <cell r="A348" t="str">
            <v>Capital:Non-infrastructure:Existing:Upgrading:Intangible Assets:Unspecified</v>
          </cell>
        </row>
        <row r="349">
          <cell r="A349" t="str">
            <v>Capital:Non-infrastructure:Existing:Upgrading:Investment Properties</v>
          </cell>
        </row>
        <row r="350">
          <cell r="A350" t="str">
            <v>Capital:Non-infrastructure:Existing:Upgrading:Investment Properties:Revenue Generating</v>
          </cell>
        </row>
        <row r="351">
          <cell r="A351" t="str">
            <v>Capital:Non-infrastructure:Existing:Upgrading:Investment Properties:Revenue Generating:Improved Property</v>
          </cell>
        </row>
        <row r="352">
          <cell r="A352" t="str">
            <v>Capital:Non-infrastructure:Existing:Upgrading:Investment Properties:Revenue Generating:Unimproved Property</v>
          </cell>
        </row>
        <row r="353">
          <cell r="A353" t="str">
            <v>Capital:Non-infrastructure:Existing:Upgrading:Investment Properties:Non-revenue Generating</v>
          </cell>
        </row>
        <row r="354">
          <cell r="A354" t="str">
            <v>Capital:Non-infrastructure:Existing:Upgrading:Investment Properties:Non-revenue Generating:Improved Property</v>
          </cell>
        </row>
        <row r="355">
          <cell r="A355" t="str">
            <v>Capital:Non-infrastructure:Existing:Upgrading:Investment Properties:Non-revenue Generating:Unimproved Property</v>
          </cell>
        </row>
        <row r="356">
          <cell r="A356" t="str">
            <v>Capital:Non-infrastructure:Existing:Upgrading:Machinery and Equipment</v>
          </cell>
        </row>
        <row r="357">
          <cell r="A357" t="str">
            <v>Capital:Non-infrastructure:Existing:Upgrading:Transport Assets</v>
          </cell>
        </row>
        <row r="358">
          <cell r="A358" t="str">
            <v>Capital:Non-infrastructure:Existing:Upgrading:Libraries</v>
          </cell>
        </row>
        <row r="359">
          <cell r="A359" t="str">
            <v>Capital:Non-infrastructure:Existing:Upgrading:Zoo's, Marine and Non-biological Animals</v>
          </cell>
        </row>
        <row r="360">
          <cell r="A360" t="str">
            <v>Capital:Non-infrastructure:New</v>
          </cell>
        </row>
        <row r="361">
          <cell r="A361" t="str">
            <v>Capital:Non-infrastructure:New:Biological or Cultivated Assets</v>
          </cell>
        </row>
        <row r="362">
          <cell r="A362" t="str">
            <v>Capital:Non-infrastructure:New:Community Assets</v>
          </cell>
        </row>
        <row r="363">
          <cell r="A363" t="str">
            <v>Capital:Non-infrastructure:New:Community Assets:Community Facilities</v>
          </cell>
        </row>
        <row r="364">
          <cell r="A364" t="str">
            <v>Capital:Non-infrastructure:New:Community Assets:Community Facilities:Halls</v>
          </cell>
        </row>
        <row r="365">
          <cell r="A365" t="str">
            <v>Capital:Non-infrastructure:New:Community Assets:Community Facilities:Centres</v>
          </cell>
        </row>
        <row r="366">
          <cell r="A366" t="str">
            <v>Capital:Non-infrastructure:New:Community Assets:Community Facilities:CrÃ¨ches</v>
          </cell>
        </row>
        <row r="367">
          <cell r="A367" t="str">
            <v>Capital:Non-infrastructure:New:Community Assets:Community Facilities:Clinics/Care Centres</v>
          </cell>
        </row>
        <row r="368">
          <cell r="A368" t="str">
            <v>Capital:Non-infrastructure:New:Community Assets:Community Facilities:Fire/Ambulance Stations</v>
          </cell>
        </row>
        <row r="369">
          <cell r="A369" t="str">
            <v>Capital:Non-infrastructure:New:Community Assets:Community Facilities:Testing Stations</v>
          </cell>
        </row>
        <row r="370">
          <cell r="A370" t="str">
            <v>Capital:Non-infrastructure:New:Community Assets:Community Facilities:Museums</v>
          </cell>
        </row>
        <row r="371">
          <cell r="A371" t="str">
            <v>Capital:Non-infrastructure:New:Community Assets:Community Facilities:Galleries</v>
          </cell>
        </row>
        <row r="372">
          <cell r="A372" t="str">
            <v>Capital:Non-infrastructure:New:Community Assets:Community Facilities:Theatres</v>
          </cell>
        </row>
        <row r="373">
          <cell r="A373" t="str">
            <v>Capital:Non-infrastructure:New:Community Assets:Community Facilities:Libraries</v>
          </cell>
        </row>
        <row r="374">
          <cell r="A374" t="str">
            <v>Capital:Non-infrastructure:New:Community Assets:Community Facilities:Cemeteries/Crematoria</v>
          </cell>
        </row>
        <row r="375">
          <cell r="A375" t="str">
            <v>Capital:Non-infrastructure:New:Community Assets:Community Facilities:Police</v>
          </cell>
        </row>
        <row r="376">
          <cell r="A376" t="str">
            <v>Capital:Non-infrastructure:New:Community Assets:Community Facilities:Parks</v>
          </cell>
        </row>
        <row r="377">
          <cell r="A377" t="str">
            <v>Capital:Non-infrastructure:New:Community Assets:Community Facilities:Public Open Space</v>
          </cell>
        </row>
        <row r="378">
          <cell r="A378" t="str">
            <v>Capital:Non-infrastructure:New:Community Assets:Community Facilities:Nature Reserves</v>
          </cell>
        </row>
        <row r="379">
          <cell r="A379" t="str">
            <v>Capital:Non-infrastructure:New:Community Assets:Community Facilities:Public Ablution Facilities</v>
          </cell>
        </row>
        <row r="380">
          <cell r="A380" t="str">
            <v>Capital:Non-infrastructure:New:Community Assets:Community Facilities:Markets</v>
          </cell>
        </row>
        <row r="381">
          <cell r="A381" t="str">
            <v>Capital:Non-infrastructure:New:Community Assets:Community Facilities:Stalls</v>
          </cell>
        </row>
        <row r="382">
          <cell r="A382" t="str">
            <v>Capital:Non-infrastructure:New:Community Assets:Community Facilities:Abattoirs</v>
          </cell>
        </row>
        <row r="383">
          <cell r="A383" t="str">
            <v>Capital:Non-infrastructure:New:Community Assets:Community Facilities:Airports</v>
          </cell>
        </row>
        <row r="384">
          <cell r="A384" t="str">
            <v>Capital:Non-infrastructure:New:Community Assets:Community Facilities:Taxi Ranks/Bus Terminals</v>
          </cell>
        </row>
        <row r="385">
          <cell r="A385" t="str">
            <v>Capital:Non-infrastructure:New:Community Assets:Community Facilities:Capital Spares</v>
          </cell>
        </row>
        <row r="386">
          <cell r="A386" t="str">
            <v>Capital:Non-infrastructure:New:Community Assets:Sport and Recreation Facilities</v>
          </cell>
        </row>
        <row r="387">
          <cell r="A387" t="str">
            <v>Capital:Non-infrastructure:New:Community Assets:Sport and Recreation Facilities:Indoor Facilities</v>
          </cell>
        </row>
        <row r="388">
          <cell r="A388" t="str">
            <v>Capital:Non-infrastructure:New:Community Assets:Sport and Recreation Facilities:Outdoor Facilities</v>
          </cell>
        </row>
        <row r="389">
          <cell r="A389" t="str">
            <v>Capital:Non-infrastructure:New:Community Assets:Sport and Recreation Facilities:Capital Spares</v>
          </cell>
        </row>
        <row r="390">
          <cell r="A390" t="str">
            <v>Capital:Non-infrastructure:New:Other Assets</v>
          </cell>
        </row>
        <row r="391">
          <cell r="A391" t="str">
            <v>Capital:Non-infrastructure:New:Other Assets:Operational Buildings</v>
          </cell>
        </row>
        <row r="392">
          <cell r="A392" t="str">
            <v>Capital:Non-infrastructure:New:Other Assets:Operational Buildings:Municipal Offices</v>
          </cell>
        </row>
        <row r="393">
          <cell r="A393" t="str">
            <v>Capital:Non-infrastructure:New:Other Assets:Operational Buildings:Pay/Enquiry Points</v>
          </cell>
        </row>
        <row r="394">
          <cell r="A394" t="str">
            <v>Capital:Non-infrastructure:New:Other Assets:Operational Buildings:Building Plan Offices</v>
          </cell>
        </row>
        <row r="395">
          <cell r="A395" t="str">
            <v>Capital:Non-infrastructure:New:Other Assets:Operational Buildings:Workshops</v>
          </cell>
        </row>
        <row r="396">
          <cell r="A396" t="str">
            <v>Capital:Non-infrastructure:New:Other Assets:Operational Buildings:Yards</v>
          </cell>
        </row>
        <row r="397">
          <cell r="A397" t="str">
            <v>Capital:Non-infrastructure:New:Other Assets:Operational Buildings:Stores</v>
          </cell>
        </row>
        <row r="398">
          <cell r="A398" t="str">
            <v>Capital:Non-infrastructure:New:Other Assets:Operational Buildings:Laboratories</v>
          </cell>
        </row>
        <row r="399">
          <cell r="A399" t="str">
            <v>Capital:Non-infrastructure:New:Other Assets:Operational Buildings:Training Centres</v>
          </cell>
        </row>
        <row r="400">
          <cell r="A400" t="str">
            <v>Capital:Non-infrastructure:New:Other Assets:Operational Buildings:Manufacturing Plant</v>
          </cell>
        </row>
        <row r="401">
          <cell r="A401" t="str">
            <v>Capital:Non-infrastructure:New:Other Assets:Operational Buildings:Depots</v>
          </cell>
        </row>
        <row r="402">
          <cell r="A402" t="str">
            <v>Capital:Non-infrastructure:New:Other Assets:Operational Buildings:Capital Spares</v>
          </cell>
        </row>
        <row r="403">
          <cell r="A403" t="str">
            <v>Capital:Non-infrastructure:New:Other Assets:Housing</v>
          </cell>
        </row>
        <row r="404">
          <cell r="A404" t="str">
            <v>Capital:Non-infrastructure:New:Other Assets:Housing:Staff Housing</v>
          </cell>
        </row>
        <row r="405">
          <cell r="A405" t="str">
            <v>Capital:Non-infrastructure:New:Other Assets:Housing:Social Housing</v>
          </cell>
        </row>
        <row r="406">
          <cell r="A406" t="str">
            <v>Capital:Non-infrastructure:New:Other Assets:Housing:Capital Spares</v>
          </cell>
        </row>
        <row r="407">
          <cell r="A407" t="str">
            <v>Capital:Non-infrastructure:New:Computer Equipment</v>
          </cell>
        </row>
        <row r="408">
          <cell r="A408" t="str">
            <v>Capital:Non-infrastructure:New:Furniture and Office Equipment</v>
          </cell>
        </row>
        <row r="409">
          <cell r="A409" t="str">
            <v>Capital:Non-infrastructure:New:Heritage Assets</v>
          </cell>
        </row>
        <row r="410">
          <cell r="A410" t="str">
            <v>Capital:Non-infrastructure:New:Heritage Assets:Monuments</v>
          </cell>
        </row>
        <row r="411">
          <cell r="A411" t="str">
            <v>Capital:Non-infrastructure:New:Heritage Assets:Historic Buildings</v>
          </cell>
        </row>
        <row r="412">
          <cell r="A412" t="str">
            <v>Capital:Non-infrastructure:New:Heritage Assets:Works of Art</v>
          </cell>
        </row>
        <row r="413">
          <cell r="A413" t="str">
            <v>Capital:Non-infrastructure:New:Heritage Assets:Conservation Areas</v>
          </cell>
        </row>
        <row r="414">
          <cell r="A414" t="str">
            <v>Capital:Non-infrastructure:New:Heritage Assets:Other Heritage</v>
          </cell>
        </row>
        <row r="415">
          <cell r="A415" t="str">
            <v>Capital:Non-infrastructure:New:Intangible Assets</v>
          </cell>
        </row>
        <row r="416">
          <cell r="A416" t="str">
            <v>Capital:Non-infrastructure:New:Intangible Assets:Servitudes</v>
          </cell>
        </row>
        <row r="417">
          <cell r="A417" t="str">
            <v>Capital:Non-infrastructure:New:Intangible Assets:Licences and Rights</v>
          </cell>
        </row>
        <row r="418">
          <cell r="A418" t="str">
            <v>Capital:Non-infrastructure:New:Intangible Assets:Licences and Rights:Water Rights</v>
          </cell>
        </row>
        <row r="419">
          <cell r="A419" t="str">
            <v>Capital:Non-infrastructure:New:Intangible Assets:Licences and Rights:Effluent Licenses</v>
          </cell>
        </row>
        <row r="420">
          <cell r="A420" t="str">
            <v>Capital:Non-infrastructure:New:Intangible Assets:Licences and Rights:Solid Waste Licenses</v>
          </cell>
        </row>
        <row r="421">
          <cell r="A421" t="str">
            <v>Capital:Non-infrastructure:New:Intangible Assets:Computer Software and Applications</v>
          </cell>
        </row>
        <row r="422">
          <cell r="A422" t="str">
            <v>Capital:Non-infrastructure:New:Intangible Assets:Load Settlement Software Applications</v>
          </cell>
        </row>
        <row r="423">
          <cell r="A423" t="str">
            <v>Capital:Non-infrastructure:New:Intangible Assets:Unspecified</v>
          </cell>
        </row>
        <row r="424">
          <cell r="A424" t="str">
            <v>Capital:Non-infrastructure:New:Investment Properties</v>
          </cell>
        </row>
        <row r="425">
          <cell r="A425" t="str">
            <v>Capital:Non-infrastructure:New:Investment Properties:Revenue Generating</v>
          </cell>
        </row>
        <row r="426">
          <cell r="A426" t="str">
            <v>Capital:Non-infrastructure:New:Investment Properties:Revenue Generating:Improved Property</v>
          </cell>
        </row>
        <row r="427">
          <cell r="A427" t="str">
            <v>Capital:Non-infrastructure:New:Investment Properties:Revenue Generating:Unimproved Property</v>
          </cell>
        </row>
        <row r="428">
          <cell r="A428" t="str">
            <v>Capital:Non-infrastructure:New:Investment Properties:Non-revenue Generating</v>
          </cell>
        </row>
        <row r="429">
          <cell r="A429" t="str">
            <v>Capital:Non-infrastructure:New:Investment Properties:Non-revenue Generating:Improved Property</v>
          </cell>
        </row>
        <row r="430">
          <cell r="A430" t="str">
            <v>Capital:Non-infrastructure:New:Investment Properties:Non-revenue Generating:Unimproved Property</v>
          </cell>
        </row>
        <row r="431">
          <cell r="A431" t="str">
            <v>Capital:Non-infrastructure:New:Machinery and Equipment</v>
          </cell>
        </row>
        <row r="432">
          <cell r="A432" t="str">
            <v>Capital:Non-infrastructure:New:Transport Assets</v>
          </cell>
        </row>
        <row r="433">
          <cell r="A433" t="str">
            <v>Capital:Non-infrastructure:New:Libraries</v>
          </cell>
        </row>
        <row r="434">
          <cell r="A434" t="str">
            <v>Capital:Non-infrastructure:New:Zoo's, Marine and Non-biological Animals</v>
          </cell>
        </row>
      </sheetData>
      <sheetData sheetId="22">
        <row r="3">
          <cell r="A3" t="str">
            <v>Operational:Municipal Running Cost</v>
          </cell>
        </row>
        <row r="4">
          <cell r="A4" t="str">
            <v>Operational:Typical Work Streams</v>
          </cell>
        </row>
        <row r="5">
          <cell r="A5" t="str">
            <v>Operational:Typical Work Streams:Agricultural</v>
          </cell>
        </row>
        <row r="6">
          <cell r="A6" t="str">
            <v>Operational:Typical Work Streams:Agricultural:Assistance and Support</v>
          </cell>
        </row>
        <row r="7">
          <cell r="A7" t="str">
            <v>Operational:Typical Work Streams:Agricultural:Marketing</v>
          </cell>
        </row>
        <row r="8">
          <cell r="A8" t="str">
            <v>Operational:Typical Work Streams:AIDS/HIV, Tuberculosis and Cancer</v>
          </cell>
        </row>
        <row r="9">
          <cell r="A9" t="str">
            <v>Operational:Typical Work Streams:AIDS/HIV, Tuberculosis and Cancer:Awareness and Information</v>
          </cell>
        </row>
        <row r="10">
          <cell r="A10" t="str">
            <v>Operational:Typical Work Streams:AIDS/HIV, Tuberculosis and Cancer:Support and Distribution Programmes</v>
          </cell>
        </row>
        <row r="11">
          <cell r="A11" t="str">
            <v>Operational:Typical Work Streams:AIDS/HIV, Tuberculosis and Cancer:Support and Distribution Programmes:Aids/HIV</v>
          </cell>
        </row>
        <row r="12">
          <cell r="A12" t="str">
            <v>Operational:Typical Work Streams:AIDS/HIV, Tuberculosis and Cancer:Support and Distribution Programmes:Tuberculosis</v>
          </cell>
        </row>
        <row r="13">
          <cell r="A13" t="str">
            <v>Operational:Typical Work Streams:AIDS/HIV, Tuberculosis and Cancer:Support and Distribution Programmes:Cancer</v>
          </cell>
        </row>
        <row r="14">
          <cell r="A14" t="str">
            <v>Operational:Typical Work Streams:AIDS/HIV, Tuberculosis and Cancer:Aids Day</v>
          </cell>
        </row>
        <row r="15">
          <cell r="A15" t="str">
            <v>Operational:Typical Work Streams:Asset Protection</v>
          </cell>
        </row>
        <row r="16">
          <cell r="A16" t="str">
            <v>Operational:Typical Work Streams:Asset Protection:Vehicle Management System</v>
          </cell>
        </row>
        <row r="17">
          <cell r="A17" t="str">
            <v>Operational:Typical Work Streams:Capacity Building Training and Development</v>
          </cell>
        </row>
        <row r="18">
          <cell r="A18" t="str">
            <v>Operational:Typical Work Streams:Capacity Building Training and Development:ABET and Life Long Learning Programme</v>
          </cell>
        </row>
        <row r="19">
          <cell r="A19" t="str">
            <v>Operational:Typical Work Streams:Capacity Building Training and Development:Capacity Building Councillors</v>
          </cell>
        </row>
        <row r="20">
          <cell r="A20" t="str">
            <v>Operational:Typical Work Streams:Capacity Building Training and Development:Capacity Building Local Municipalities (District Boundaries)</v>
          </cell>
        </row>
        <row r="21">
          <cell r="A21" t="str">
            <v>Operational:Typical Work Streams:Capacity Building Training and Development:Capacity Building Unemployed</v>
          </cell>
        </row>
        <row r="22">
          <cell r="A22" t="str">
            <v>Operational:Typical Work Streams:Capacity Building Training and Development:Centre of Excellence Multipurpose</v>
          </cell>
        </row>
        <row r="23">
          <cell r="A23" t="str">
            <v>Operational:Typical Work Streams:Capacity Building Training and Development:Centre of Learning Economic Skills</v>
          </cell>
        </row>
        <row r="24">
          <cell r="A24" t="str">
            <v>Operational:Typical Work Streams:Capacity Building Training and Development:Development of Fire-fighters</v>
          </cell>
        </row>
        <row r="25">
          <cell r="A25" t="str">
            <v>Operational:Typical Work Streams:Capacity Building Training and Development:Induction Programmes New Staff</v>
          </cell>
        </row>
        <row r="26">
          <cell r="A26" t="str">
            <v>Operational:Typical Work Streams:Capacity Building Training and Development:Leadership Development</v>
          </cell>
        </row>
        <row r="27">
          <cell r="A27" t="str">
            <v>Operational:Typical Work Streams:Capacity Building Training and Development:Workshops, Seminars and Subject Matter Training</v>
          </cell>
        </row>
        <row r="28">
          <cell r="A28" t="str">
            <v>Operational:Typical Work Streams:Capacity Building Training and Development:Municipal Minimum Competency Level</v>
          </cell>
        </row>
        <row r="29">
          <cell r="A29" t="str">
            <v>Operational:Typical Work Streams:City Cleanliness and Clean-up</v>
          </cell>
        </row>
        <row r="30">
          <cell r="A30" t="str">
            <v>Operational:Typical Work Streams:City Cleanliness and Clean-up:Clean-up Actions</v>
          </cell>
        </row>
        <row r="31">
          <cell r="A31" t="str">
            <v>Operational:Typical Work Streams:City Cleanliness and Clean-up:Cleanest City Competition</v>
          </cell>
        </row>
        <row r="32">
          <cell r="A32" t="str">
            <v>Operational:Typical Work Streams:City Cleanliness and Clean-up:Road Reserves</v>
          </cell>
        </row>
        <row r="33">
          <cell r="A33" t="str">
            <v>Operational:Typical Work Streams:Communication and Public Participation</v>
          </cell>
        </row>
        <row r="34">
          <cell r="A34" t="str">
            <v>Operational:Typical Work Streams:Communication and Public Participation:Awareness Campaign</v>
          </cell>
        </row>
        <row r="35">
          <cell r="A35" t="str">
            <v>Operational:Typical Work Streams:Communication and Public Participation:Budget Road Show Public Participation</v>
          </cell>
        </row>
        <row r="36">
          <cell r="A36" t="str">
            <v>Operational:Typical Work Streams:Communication and Public Participation:By-laws Promulgation</v>
          </cell>
        </row>
        <row r="37">
          <cell r="A37" t="str">
            <v>Operational:Typical Work Streams:Communication and Public Participation:Mayoral/Executive Mayor Campaigns</v>
          </cell>
        </row>
        <row r="38">
          <cell r="A38" t="str">
            <v>Operational:Typical Work Streams:Communication and Public Participation:Newsletters</v>
          </cell>
        </row>
        <row r="39">
          <cell r="A39" t="str">
            <v>Operational:Typical Work Streams:Communication and Public Participation:Public Participation Meeting</v>
          </cell>
        </row>
        <row r="40">
          <cell r="A40" t="str">
            <v>Operational:Typical Work Streams:Community Development</v>
          </cell>
        </row>
        <row r="41">
          <cell r="A41" t="str">
            <v>Operational:Typical Work Streams:Community Development:Child Programmes</v>
          </cell>
        </row>
        <row r="42">
          <cell r="A42" t="str">
            <v>Operational:Typical Work Streams:Community Development:Community Initiatives</v>
          </cell>
        </row>
        <row r="43">
          <cell r="A43" t="str">
            <v>Operational:Typical Work Streams:Community Development:Community Development Initiatives</v>
          </cell>
        </row>
        <row r="44">
          <cell r="A44" t="str">
            <v>Operational:Typical Work Streams:Community Development:Disability</v>
          </cell>
        </row>
        <row r="45">
          <cell r="A45" t="str">
            <v>Operational:Typical Work Streams:Community Development:Education and Training</v>
          </cell>
        </row>
        <row r="46">
          <cell r="A46" t="str">
            <v>Operational:Typical Work Streams:Community Development:Education Programme:  Litter</v>
          </cell>
        </row>
        <row r="47">
          <cell r="A47" t="str">
            <v>Operational:Typical Work Streams:Community Development:Elderly</v>
          </cell>
        </row>
        <row r="48">
          <cell r="A48" t="str">
            <v>Operational:Typical Work Streams:Community Development:Entrepreneurial Support System</v>
          </cell>
        </row>
        <row r="49">
          <cell r="A49" t="str">
            <v>Operational:Typical Work Streams:Community Development:Feeding/Nutritional Scheme</v>
          </cell>
        </row>
        <row r="50">
          <cell r="A50" t="str">
            <v>Operational:Typical Work Streams:Community Development:Food Security and Self Help Programmes</v>
          </cell>
        </row>
        <row r="51">
          <cell r="A51" t="str">
            <v>Operational:Typical Work Streams:Community Development:Gender Development</v>
          </cell>
        </row>
        <row r="52">
          <cell r="A52" t="str">
            <v>Operational:Typical Work Streams:Community Development:Holiday Program</v>
          </cell>
        </row>
        <row r="53">
          <cell r="A53" t="str">
            <v>Operational:Typical Work Streams:Community Development:Burials</v>
          </cell>
        </row>
        <row r="54">
          <cell r="A54" t="str">
            <v>Operational:Typical Work Streams:Community Development:Library Programmes</v>
          </cell>
        </row>
        <row r="55">
          <cell r="A55" t="str">
            <v>Operational:Typical Work Streams:Community Development:Housing Projects</v>
          </cell>
        </row>
        <row r="56">
          <cell r="A56" t="str">
            <v>Operational:Typical Work Streams:Community Development:Social Development Programme  (Welfare)</v>
          </cell>
        </row>
        <row r="57">
          <cell r="A57" t="str">
            <v>Operational:Typical Work Streams:Community Development:Youth Projects</v>
          </cell>
        </row>
        <row r="58">
          <cell r="A58" t="str">
            <v>Operational:Typical Work Streams:Community Development:Youth Projects:Youth Advisory Centre</v>
          </cell>
        </row>
        <row r="59">
          <cell r="A59" t="str">
            <v>Operational:Typical Work Streams:Community Development:Youth Projects:Youth Development</v>
          </cell>
        </row>
        <row r="60">
          <cell r="A60" t="str">
            <v>Operational:Typical Work Streams:Dam Safety</v>
          </cell>
        </row>
        <row r="61">
          <cell r="A61" t="str">
            <v>Operational:Typical Work Streams:Development Agency Establishment</v>
          </cell>
        </row>
        <row r="62">
          <cell r="A62" t="str">
            <v>Operational:Typical Work Streams:District Initiatives and Assistance to Municipalities</v>
          </cell>
        </row>
        <row r="63">
          <cell r="A63" t="str">
            <v>Operational:Typical Work Streams:District Initiatives and Assistance to Municipalities:Assistance to Local Municipalities (Capacity Building)</v>
          </cell>
        </row>
        <row r="64">
          <cell r="A64" t="str">
            <v>Operational:Typical Work Streams:District Initiatives and Assistance to Municipalities:Assistance to Local Municipalities (Software and Application Support)</v>
          </cell>
        </row>
        <row r="65">
          <cell r="A65" t="str">
            <v>Operational:Typical Work Streams:District Initiatives and Assistance to Municipalities:Assistance to Small Agricultural Projects</v>
          </cell>
        </row>
        <row r="66">
          <cell r="A66" t="str">
            <v>Operational:Typical Work Streams:District Initiatives and Assistance to Municipalities:Establishment of Co-operatives</v>
          </cell>
        </row>
        <row r="67">
          <cell r="A67" t="str">
            <v>Operational:Typical Work Streams:District Initiatives and Assistance to Municipalities:Establishment of District Centres</v>
          </cell>
        </row>
        <row r="68">
          <cell r="A68" t="str">
            <v>Operational:Typical Work Streams:District Initiatives and Assistance to Municipalities:Establishment of Local Economic Development Body in "Regions"</v>
          </cell>
        </row>
        <row r="69">
          <cell r="A69" t="str">
            <v>Operational:Typical Work Streams:Drinking Water Quality</v>
          </cell>
        </row>
        <row r="70">
          <cell r="A70" t="str">
            <v>Operational:Typical Work Streams:Efficient and Effective Public Service</v>
          </cell>
        </row>
        <row r="71">
          <cell r="A71" t="str">
            <v>Operational:Typical Work Streams:Elections</v>
          </cell>
        </row>
        <row r="72">
          <cell r="A72" t="str">
            <v>Operational:Typical Work Streams:Emergency and Disaster Management</v>
          </cell>
        </row>
        <row r="73">
          <cell r="A73" t="str">
            <v>Operational:Typical Work Streams:Emergency and Disaster Management:Annual Review of Disaster Management Plan</v>
          </cell>
        </row>
        <row r="74">
          <cell r="A74" t="str">
            <v>Operational:Typical Work Streams:Emergency and Disaster Management:Disaster Management</v>
          </cell>
        </row>
        <row r="75">
          <cell r="A75" t="str">
            <v>Operational:Typical Work Streams:Emergency and Disaster Management:Disaster Relief</v>
          </cell>
        </row>
        <row r="76">
          <cell r="A76" t="str">
            <v>Operational:Typical Work Streams:Environmental</v>
          </cell>
        </row>
        <row r="77">
          <cell r="A77" t="str">
            <v>Operational:Typical Work Streams:Environmental:Air Quality Management</v>
          </cell>
        </row>
        <row r="78">
          <cell r="A78" t="str">
            <v>Operational:Typical Work Streams:Environmental:Development of Standards to Set Environmental By-laws</v>
          </cell>
        </row>
        <row r="79">
          <cell r="A79" t="str">
            <v>Operational:Typical Work Streams:Environmental:Dune Stabilisation</v>
          </cell>
        </row>
        <row r="80">
          <cell r="A80" t="str">
            <v>Operational:Typical Work Streams:Environmental:Environmental Health</v>
          </cell>
        </row>
        <row r="81">
          <cell r="A81" t="str">
            <v>Operational:Typical Work Streams:Environmental:Pollution Control</v>
          </cell>
        </row>
        <row r="82">
          <cell r="A82" t="str">
            <v>Operational:Typical Work Streams:Environmental:Top Soil and Dust Control</v>
          </cell>
        </row>
        <row r="83">
          <cell r="A83" t="str">
            <v>Operational:Typical Work Streams:Environmental:WWF - Table Mountain Fund</v>
          </cell>
        </row>
        <row r="84">
          <cell r="A84" t="str">
            <v>Operational:Typical Work Streams:Environmental:Alien and Invasive Trees</v>
          </cell>
        </row>
        <row r="85">
          <cell r="A85" t="str">
            <v>Operational:Typical Work Streams:Environmental:Ditching</v>
          </cell>
        </row>
        <row r="86">
          <cell r="A86" t="str">
            <v>Operational:Typical Work Streams:Environmental:Catchment and Forestry</v>
          </cell>
        </row>
        <row r="87">
          <cell r="A87" t="str">
            <v>Operational:Typical Work Streams:Environmental:Nursery</v>
          </cell>
        </row>
        <row r="88">
          <cell r="A88" t="str">
            <v>Operational:Typical Work Streams:Environmental:Biodiversity and Climate Change</v>
          </cell>
        </row>
        <row r="89">
          <cell r="A89" t="str">
            <v>Operational:Typical Work Streams:Expanded Public Works Programme</v>
          </cell>
        </row>
        <row r="90">
          <cell r="A90" t="str">
            <v>Operational:Typical Work Streams:Expanded Public Works Programme:Project</v>
          </cell>
        </row>
        <row r="91">
          <cell r="A91" t="str">
            <v>Operational:Typical Work Streams:Expanded Public Works Programme:Workshops</v>
          </cell>
        </row>
        <row r="92">
          <cell r="A92" t="str">
            <v>Operational:Typical Work Streams:Functions and Events</v>
          </cell>
        </row>
        <row r="93">
          <cell r="A93" t="str">
            <v>Operational:Typical Work Streams:Functions and Events:Civic Functions</v>
          </cell>
        </row>
        <row r="94">
          <cell r="A94" t="str">
            <v>Operational:Typical Work Streams:Functions and Events:Competition Awards</v>
          </cell>
        </row>
        <row r="95">
          <cell r="A95" t="str">
            <v>Operational:Typical Work Streams:Functions and Events:Events and Organisations</v>
          </cell>
        </row>
        <row r="96">
          <cell r="A96" t="str">
            <v>Operational:Typical Work Streams:Functions and Events:Recreational Functions</v>
          </cell>
        </row>
        <row r="97">
          <cell r="A97" t="str">
            <v>Operational:Typical Work Streams:Functions and Events:Special Events and Functions</v>
          </cell>
        </row>
        <row r="98">
          <cell r="A98" t="str">
            <v>Operational:Typical Work Streams:GIAMA Implementation</v>
          </cell>
        </row>
        <row r="99">
          <cell r="A99" t="str">
            <v>Operational:Typical Work Streams:Health and Welfare</v>
          </cell>
        </row>
        <row r="100">
          <cell r="A100" t="str">
            <v>Operational:Typical Work Streams:Health and Welfare:Clinic Programmes</v>
          </cell>
        </row>
        <row r="101">
          <cell r="A101" t="str">
            <v>Operational:Typical Work Streams:Health and Welfare:Contagious Diseases and Infections</v>
          </cell>
        </row>
        <row r="102">
          <cell r="A102" t="str">
            <v>Operational:Typical Work Streams:Health and Welfare:Minor Ailments</v>
          </cell>
        </row>
        <row r="103">
          <cell r="A103" t="str">
            <v>Operational:Typical Work Streams:Health and Welfare:Municipal Health Service</v>
          </cell>
        </row>
        <row r="104">
          <cell r="A104" t="str">
            <v>Operational:Typical Work Streams:Health and Welfare:Food Sample Testing</v>
          </cell>
        </row>
        <row r="105">
          <cell r="A105" t="str">
            <v>Operational:Typical Work Streams:Human Resources</v>
          </cell>
        </row>
        <row r="106">
          <cell r="A106" t="str">
            <v>Operational:Typical Work Streams:Human Resources:Disciplinary Committee</v>
          </cell>
        </row>
        <row r="107">
          <cell r="A107" t="str">
            <v>Operational:Typical Work Streams:Human Resources:Employee Assistance Programme</v>
          </cell>
        </row>
        <row r="108">
          <cell r="A108" t="str">
            <v>Operational:Typical Work Streams:Human Resources:Human Resource Management</v>
          </cell>
        </row>
        <row r="109">
          <cell r="A109" t="str">
            <v>Operational:Typical Work Streams:Human Resources:Staff Rehabilitation</v>
          </cell>
        </row>
        <row r="110">
          <cell r="A110" t="str">
            <v>Operational:Typical Work Streams:Indigent and Cultural Management and Services</v>
          </cell>
        </row>
        <row r="111">
          <cell r="A111" t="str">
            <v>Operational:Typical Work Streams:Junior Council</v>
          </cell>
        </row>
        <row r="112">
          <cell r="A112" t="str">
            <v>Operational:Typical Work Streams:Local Economic Development</v>
          </cell>
        </row>
        <row r="113">
          <cell r="A113" t="str">
            <v>Operational:Typical Work Streams:Local Economic Development:Compilation of Plan</v>
          </cell>
        </row>
        <row r="114">
          <cell r="A114" t="str">
            <v>Operational:Typical Work Streams:Local Economic Development:Project Implementation</v>
          </cell>
        </row>
        <row r="115">
          <cell r="A115" t="str">
            <v>Operational:Typical Work Streams:Local Economic Development:Public Participation</v>
          </cell>
        </row>
        <row r="116">
          <cell r="A116" t="str">
            <v>Operational:Typical Work Streams:Local Economic Development:Training</v>
          </cell>
        </row>
        <row r="117">
          <cell r="A117" t="str">
            <v>Operational:Typical Work Streams:Meter Conversion and Replacement</v>
          </cell>
        </row>
        <row r="118">
          <cell r="A118" t="str">
            <v>Operational:Typical Work Streams:Municipal Properties</v>
          </cell>
        </row>
        <row r="119">
          <cell r="A119" t="str">
            <v>Operational:Typical Work Streams:Music, Arts and Culture</v>
          </cell>
        </row>
        <row r="120">
          <cell r="A120" t="str">
            <v>Operational:Typical Work Streams:Music, Arts and Culture:Festivals</v>
          </cell>
        </row>
        <row r="121">
          <cell r="A121" t="str">
            <v>Operational:Typical Work Streams:Music, Arts and Culture:Jazz Festival</v>
          </cell>
        </row>
        <row r="122">
          <cell r="A122" t="str">
            <v>Operational:Typical Work Streams:Music, Arts and Culture:Productions and Shows</v>
          </cell>
        </row>
        <row r="123">
          <cell r="A123" t="str">
            <v>Operational:Typical Work Streams:NERSA:  Administrative and General Expenses</v>
          </cell>
        </row>
        <row r="124">
          <cell r="A124" t="str">
            <v>Operational:Typical Work Streams:NERSA:  Customer Account Expenses</v>
          </cell>
        </row>
        <row r="125">
          <cell r="A125" t="str">
            <v>Operational:Typical Work Streams:NERSA:  Customer Account Expenses:Customer Records and Collection Expenses</v>
          </cell>
        </row>
        <row r="126">
          <cell r="A126" t="str">
            <v>Operational:Typical Work Streams:NERSA:  Customer Account Expenses:Information Technology Customer Accounts Expenses</v>
          </cell>
        </row>
        <row r="127">
          <cell r="A127" t="str">
            <v>Operational:Typical Work Streams:NERSA:  Customer Account Expenses:Meter Reading Expenses</v>
          </cell>
        </row>
        <row r="128">
          <cell r="A128" t="str">
            <v>Operational:Typical Work Streams:NERSA:  Customer Account Expenses:Other specified Customer Accounts Expenses</v>
          </cell>
        </row>
        <row r="129">
          <cell r="A129" t="str">
            <v>Operational:Typical Work Streams:NERSA:  Customer Account Expenses:Supervision</v>
          </cell>
        </row>
        <row r="130">
          <cell r="A130" t="str">
            <v>Operational:Typical Work Streams:NERSA:  Customer Account Expenses:Uncollectible Accounts</v>
          </cell>
        </row>
        <row r="131">
          <cell r="A131" t="str">
            <v>Operational:Typical Work Streams:NERSA:  Customer Service and Informational Expenses</v>
          </cell>
        </row>
        <row r="132">
          <cell r="A132" t="str">
            <v>Operational:Typical Work Streams:NERSA:  Customer Service and Informational Expenses:Supervision</v>
          </cell>
        </row>
        <row r="133">
          <cell r="A133" t="str">
            <v>Operational:Typical Work Streams:NERSA:  Customer Service and Informational Expenses:Customer Assistance Expenses</v>
          </cell>
        </row>
        <row r="134">
          <cell r="A134" t="str">
            <v>Operational:Typical Work Streams:NERSA:  Customer Service and Informational Expenses:Informational and Instructional Advertising Expenses</v>
          </cell>
        </row>
        <row r="135">
          <cell r="A135" t="str">
            <v>Operational:Typical Work Streams:NERSA:  Customer Service and Informational Expenses:Specified Customer Service and Informational Expenses</v>
          </cell>
        </row>
        <row r="136">
          <cell r="A136" t="str">
            <v>Operational:Typical Work Streams:NERSA:  Load Settlement Expenses</v>
          </cell>
        </row>
        <row r="137">
          <cell r="A137" t="str">
            <v>Operational:Typical Work Streams:NERSA:  Sales Expenses</v>
          </cell>
        </row>
        <row r="138">
          <cell r="A138" t="str">
            <v>Operational:Typical Work Streams:Occupational Health and Safety</v>
          </cell>
        </row>
        <row r="139">
          <cell r="A139" t="str">
            <v>Operational:Typical Work Streams:Parks Programme</v>
          </cell>
        </row>
        <row r="140">
          <cell r="A140" t="str">
            <v>Operational:Typical Work Streams:Performance Management</v>
          </cell>
        </row>
        <row r="141">
          <cell r="A141" t="str">
            <v>Operational:Typical Work Streams:Procurement Reforms and Fighting Corruption</v>
          </cell>
        </row>
        <row r="142">
          <cell r="A142" t="str">
            <v>Operational:Typical Work Streams:Property Rates Act Implementation</v>
          </cell>
        </row>
        <row r="143">
          <cell r="A143" t="str">
            <v>Operational:Typical Work Streams:Property Rates Act Implementation:Interim Valuations</v>
          </cell>
        </row>
        <row r="144">
          <cell r="A144" t="str">
            <v>Operational:Typical Work Streams:Property Rates Act Implementation:Special Rating Areas</v>
          </cell>
        </row>
        <row r="145">
          <cell r="A145" t="str">
            <v>Operational:Typical Work Streams:Property Rates Act Implementation:Valuation</v>
          </cell>
        </row>
        <row r="146">
          <cell r="A146" t="str">
            <v>Operational:Typical Work Streams:Protecting the Poor</v>
          </cell>
        </row>
        <row r="147">
          <cell r="A147" t="str">
            <v>Operational:Typical Work Streams:Public Protection and Safety</v>
          </cell>
        </row>
        <row r="148">
          <cell r="A148" t="str">
            <v>Operational:Typical Work Streams:Research and Development</v>
          </cell>
        </row>
        <row r="149">
          <cell r="A149" t="str">
            <v>Operational:Typical Work Streams:Service Connections</v>
          </cell>
        </row>
        <row r="150">
          <cell r="A150" t="str">
            <v>Operational:Typical Work Streams:Shared Service Centre</v>
          </cell>
        </row>
        <row r="151">
          <cell r="A151" t="str">
            <v>Operational:Typical Work Streams:Spatial Planning</v>
          </cell>
        </row>
        <row r="152">
          <cell r="A152" t="str">
            <v>Operational:Typical Work Streams:Sport Development</v>
          </cell>
        </row>
        <row r="153">
          <cell r="A153" t="str">
            <v>Operational:Typical Work Streams:Sport Development:Municipal Games</v>
          </cell>
        </row>
        <row r="154">
          <cell r="A154" t="str">
            <v>Operational:Typical Work Streams:Sport Development:Marathons, Sport and Recreation</v>
          </cell>
        </row>
        <row r="155">
          <cell r="A155" t="str">
            <v>Operational:Typical Work Streams:Sport Development:Spaces for Sport</v>
          </cell>
        </row>
        <row r="156">
          <cell r="A156" t="str">
            <v>Operational:Typical Work Streams:Sport Development:Sport Development and Sponsorships (Internal)</v>
          </cell>
        </row>
        <row r="157">
          <cell r="A157" t="str">
            <v>Operational:Typical Work Streams:Strategic Management and Governance</v>
          </cell>
        </row>
        <row r="158">
          <cell r="A158" t="str">
            <v>Operational:Typical Work Streams:Strategic Management and Governance:Administrative Strategy and Planning</v>
          </cell>
        </row>
        <row r="159">
          <cell r="A159" t="str">
            <v>Operational:Typical Work Streams:Strategic Management and Governance:Communication and Development</v>
          </cell>
        </row>
        <row r="160">
          <cell r="A160" t="str">
            <v>Operational:Typical Work Streams:Strategic Management and Governance:Customer Satisfaction Survey</v>
          </cell>
        </row>
        <row r="161">
          <cell r="A161" t="str">
            <v>Operational:Typical Work Streams:Strategic Management and Governance:Development of Field Operational Guide</v>
          </cell>
        </row>
        <row r="162">
          <cell r="A162" t="str">
            <v>Operational:Typical Work Streams:Strategic Management and Governance:Develop Integrated Waste Management Plan</v>
          </cell>
        </row>
        <row r="163">
          <cell r="A163" t="str">
            <v>Operational:Typical Work Streams:Strategic Management and Governance:Feasibility Studies</v>
          </cell>
        </row>
        <row r="164">
          <cell r="A164" t="str">
            <v>Operational:Typical Work Streams:Strategic Management and Governance:Government Information System (GIS) Project and Support</v>
          </cell>
        </row>
        <row r="165">
          <cell r="A165" t="str">
            <v>Operational:Typical Work Streams:Strategic Management and Governance:IDP Planning and Revision</v>
          </cell>
        </row>
        <row r="166">
          <cell r="A166" t="str">
            <v>Operational:Typical Work Streams:Strategic Management and Governance:IDP Implementation and Monitoring</v>
          </cell>
        </row>
        <row r="167">
          <cell r="A167" t="str">
            <v>Operational:Typical Work Streams:Strategic Management and Governance:Inter Governmental Relations (IGR) Programme</v>
          </cell>
        </row>
        <row r="168">
          <cell r="A168" t="str">
            <v>Operational:Typical Work Streams:Strategic Management and Governance:Master plan</v>
          </cell>
        </row>
        <row r="169">
          <cell r="A169" t="str">
            <v>Operational:Typical Work Streams:Strategic Management and Governance:Municipal Infrastructure Grant (MIG) Business Plan</v>
          </cell>
        </row>
        <row r="170">
          <cell r="A170" t="str">
            <v>Operational:Typical Work Streams:Strategic Management and Governance:Medium Term Strategy (MTS) Development</v>
          </cell>
        </row>
        <row r="171">
          <cell r="A171" t="str">
            <v>Operational:Typical Work Streams:Strategic Management and Governance:Policy Review</v>
          </cell>
        </row>
        <row r="172">
          <cell r="A172" t="str">
            <v>Operational:Typical Work Streams:Strategic Management and Governance:Risk Management</v>
          </cell>
        </row>
        <row r="173">
          <cell r="A173" t="str">
            <v>Operational:Typical Work Streams:Strategic Management and Governance:Strategic Planning</v>
          </cell>
        </row>
        <row r="174">
          <cell r="A174" t="str">
            <v>Operational:Typical Work Streams:Strategic Management and Governance:Strategic Planning:Workshops and Sessions</v>
          </cell>
        </row>
        <row r="175">
          <cell r="A175" t="str">
            <v>Operational:Typical Work Streams:Strategic Management and Governance:Strategic Planning:Plan Development</v>
          </cell>
        </row>
        <row r="176">
          <cell r="A176" t="str">
            <v>Operational:Typical Work Streams:Strategic Management and Governance:Strategic Planning:Lekgotla</v>
          </cell>
        </row>
        <row r="177">
          <cell r="A177" t="str">
            <v>Operational:Typical Work Streams:Strategic Management and Governance:Strategic Planning:Transformation and Related Matters</v>
          </cell>
        </row>
        <row r="178">
          <cell r="A178" t="str">
            <v>Operational:Typical Work Streams:Strategic Management and Governance:Strategic Planning:Promotional and Marketing</v>
          </cell>
        </row>
        <row r="179">
          <cell r="A179" t="str">
            <v>Operational:Typical Work Streams:Strategic Management and Governance:Strategic Planning:Revenue Protection Program</v>
          </cell>
        </row>
        <row r="180">
          <cell r="A180" t="str">
            <v>Operational:Typical Work Streams:Strategic Management and Governance:Strategic Planning:Best Practices</v>
          </cell>
        </row>
        <row r="181">
          <cell r="A181" t="str">
            <v>Operational:Typical Work Streams:Thefts and Losses through Criminal Conduct</v>
          </cell>
        </row>
        <row r="182">
          <cell r="A182" t="str">
            <v>Operational:Typical Work Streams:Thefts and Losses through Criminal Conduct:Replacing of Stolen Cables (Cable Theft)</v>
          </cell>
        </row>
        <row r="183">
          <cell r="A183" t="str">
            <v>Operational:Typical Work Streams:Tourism</v>
          </cell>
        </row>
        <row r="184">
          <cell r="A184" t="str">
            <v>Operational:Typical Work Streams:Tourism:Cape Town Routes Unlimited</v>
          </cell>
        </row>
        <row r="185">
          <cell r="A185" t="str">
            <v>Operational:Typical Work Streams:Tourism:Research on Tourism</v>
          </cell>
        </row>
        <row r="186">
          <cell r="A186" t="str">
            <v>Operational:Typical Work Streams:Tourism:Tourism Development</v>
          </cell>
        </row>
        <row r="187">
          <cell r="A187" t="str">
            <v>Operational:Typical Work Streams:Tourism:Tourism Projects</v>
          </cell>
        </row>
        <row r="188">
          <cell r="A188" t="str">
            <v>Operational:Typical Work Streams:Tourism:Tourism Service Awareness Campaign</v>
          </cell>
        </row>
        <row r="189">
          <cell r="A189" t="str">
            <v>Operational:Typical Work Streams:Tourism:Tourism Skills Development</v>
          </cell>
        </row>
        <row r="190">
          <cell r="A190" t="str">
            <v>Operational:Typical Work Streams:Volunteer Programme</v>
          </cell>
        </row>
        <row r="191">
          <cell r="A191" t="str">
            <v>Operational:Typical Work Streams:Ward Committees</v>
          </cell>
        </row>
        <row r="192">
          <cell r="A192" t="str">
            <v>Operational:Typical Work Streams:Ward Committees:Ward Initiatives</v>
          </cell>
        </row>
        <row r="193">
          <cell r="A193" t="str">
            <v>Operational:Typical Work Streams:Ward Committees:Meetings</v>
          </cell>
        </row>
        <row r="194">
          <cell r="A194" t="str">
            <v>Operational:Typical Work Streams:Website Development and Maintenance</v>
          </cell>
        </row>
        <row r="195">
          <cell r="A195" t="str">
            <v>Operational:Typical Work Streams:Financial Management Grant</v>
          </cell>
        </row>
        <row r="196">
          <cell r="A196" t="str">
            <v>Operational:Typical Work Streams:Financial Management Grant:Audit Outcomes</v>
          </cell>
        </row>
        <row r="197">
          <cell r="A197" t="str">
            <v>Operational:Typical Work Streams:Financial Management Grant:Budget and Treasury Office</v>
          </cell>
        </row>
        <row r="198">
          <cell r="A198" t="str">
            <v>Operational:Typical Work Streams:Financial Management Grant:Financial Recovery Plans</v>
          </cell>
        </row>
        <row r="199">
          <cell r="A199" t="str">
            <v>Operational:Typical Work Streams:Financial Management Grant:Financial Statements</v>
          </cell>
        </row>
        <row r="200">
          <cell r="A200" t="str">
            <v>Operational:Typical Work Streams:Financial Management Grant:Financial Systems</v>
          </cell>
        </row>
        <row r="201">
          <cell r="A201" t="str">
            <v>Operational:Typical Work Streams:Financial Management Grant:Interns Compensation</v>
          </cell>
        </row>
        <row r="202">
          <cell r="A202" t="str">
            <v>Operational:Typical Work Streams:Financial Management Grant:Supply Chain Management, Internal Audit and Audit</v>
          </cell>
        </row>
        <row r="203">
          <cell r="A203" t="str">
            <v>Operational:Typical Work Streams:Financial Management Grant:System of Delegation</v>
          </cell>
        </row>
        <row r="204">
          <cell r="A204" t="str">
            <v>Operational:Typical Work Streams:Financial Management Grant:Training Minimum Competency</v>
          </cell>
        </row>
        <row r="205">
          <cell r="A205" t="str">
            <v>Operational:Typical Work Streams:Integrated Rapid Transport Network</v>
          </cell>
        </row>
        <row r="206">
          <cell r="A206" t="str">
            <v>Operational:Typical Work Streams:Water Saving Initiatives</v>
          </cell>
        </row>
        <row r="207">
          <cell r="A207" t="str">
            <v>Operational:Typical Work Streams:Energy Saving Initiatives</v>
          </cell>
        </row>
        <row r="208">
          <cell r="A208" t="str">
            <v>Operational:Typical Work Streams:Electrification</v>
          </cell>
        </row>
        <row r="209">
          <cell r="A209" t="str">
            <v>Operational:Typical Work Streams:Unauthorised Expenditure</v>
          </cell>
        </row>
        <row r="210">
          <cell r="A210" t="str">
            <v>Operational:Typical Work Streams:Integrated Public Transport Network</v>
          </cell>
        </row>
        <row r="211">
          <cell r="A211" t="str">
            <v>Operational:Typical Work Streams:Cost of Free Basic Services</v>
          </cell>
        </row>
        <row r="212">
          <cell r="A212" t="str">
            <v>Operational:Typical Work Streams:Cost of Free Basic Services:Electricity (50 kwh per household per month)</v>
          </cell>
        </row>
        <row r="213">
          <cell r="A213" t="str">
            <v>Operational:Typical Work Streams:Cost of Free Basic Services:Waste Water Management (free minimum level service)</v>
          </cell>
        </row>
        <row r="214">
          <cell r="A214" t="str">
            <v>Operational:Typical Work Streams:Cost of Free Basic Services:Waste Management (removed once a week)</v>
          </cell>
        </row>
        <row r="215">
          <cell r="A215" t="str">
            <v>Operational:Typical Work Streams:Cost of Free Basic Services:Water (6 kl per household per month)</v>
          </cell>
        </row>
        <row r="216">
          <cell r="A216" t="str">
            <v>Operational:Typical Work Streams:Revenue Cost of Free Services</v>
          </cell>
        </row>
        <row r="217">
          <cell r="A217" t="str">
            <v>Operational:Typical Work Streams:Revenue Cost of Free Services:Electricity (Other Energy)</v>
          </cell>
        </row>
        <row r="218">
          <cell r="A218" t="str">
            <v>Operational:Typical Work Streams:Revenue Cost of Free Services:Housing (Top Structures)</v>
          </cell>
        </row>
        <row r="219">
          <cell r="A219" t="str">
            <v>Operational:Typical Work Streams:Revenue Cost of Free Services:Rental Rebates</v>
          </cell>
        </row>
        <row r="220">
          <cell r="A220" t="str">
            <v>Operational:Typical Work Streams:Revenue Cost of Free Services:Waste Management</v>
          </cell>
        </row>
        <row r="221">
          <cell r="A221" t="str">
            <v>Operational:Typical Work Streams:Revenue Cost of Free Services:Waste Water Management</v>
          </cell>
        </row>
        <row r="222">
          <cell r="A222" t="str">
            <v>Operational:Typical Work Streams:Revenue Cost of Free Services:Water</v>
          </cell>
        </row>
        <row r="223">
          <cell r="A223" t="str">
            <v>Operational:Typical Work Streams:Property Rates Rebate</v>
          </cell>
        </row>
        <row r="224">
          <cell r="A224" t="str">
            <v>Operational:Typical Work Streams:Property Rates Rebate:Bona Fide Farmers Rebate or Exemption</v>
          </cell>
        </row>
        <row r="225">
          <cell r="A225" t="str">
            <v>Operational:Typical Work Streams:Property Rates Rebate:Indigent Owners</v>
          </cell>
        </row>
        <row r="226">
          <cell r="A226" t="str">
            <v>Operational:Typical Work Streams:Property Rates Rebate:Pensioners/Social Grants</v>
          </cell>
        </row>
        <row r="227">
          <cell r="A227" t="str">
            <v>Operational:Typical Work Streams:Property Rates Rebate:Temporary Relief Rebate</v>
          </cell>
        </row>
        <row r="228">
          <cell r="A228" t="str">
            <v>Operational:Typical Work Streams:Property Rates Rebate:Phase-in Reductions/Discounts</v>
          </cell>
        </row>
        <row r="229">
          <cell r="A229" t="str">
            <v>Operational:Typical Work Streams:Property Rates Rebate:General Residential Rebate (excess exceeding R15000 Threshold Rebate)</v>
          </cell>
        </row>
        <row r="230">
          <cell r="A230" t="str">
            <v>Operational:Typical Work Streams:Property Rates Rebate:Discretionary</v>
          </cell>
        </row>
        <row r="231">
          <cell r="A231" t="str">
            <v>Operational:Typical Work Streams:Property Rates Rebate:Disaster or Adverse Conditions</v>
          </cell>
        </row>
      </sheetData>
      <sheetData sheetId="23">
        <row r="3">
          <cell r="A3" t="str">
            <v>Operational:Maintenance</v>
          </cell>
        </row>
        <row r="4">
          <cell r="A4" t="str">
            <v>Operational:Maintenance:Infrastructure</v>
          </cell>
        </row>
        <row r="5">
          <cell r="A5" t="str">
            <v>Operational:Maintenance:Infrastructure:Preventative Maintenance</v>
          </cell>
        </row>
        <row r="6">
          <cell r="A6" t="str">
            <v>Operational:Maintenance:Infrastructure:Preventative Maintenance:Interval Based</v>
          </cell>
        </row>
        <row r="7">
          <cell r="A7" t="str">
            <v>Operational:Maintenance:Infrastructure:Preventative Maintenance:Interval Based:Electrical Infrastructure</v>
          </cell>
        </row>
        <row r="8">
          <cell r="A8" t="str">
            <v>Operational:Maintenance:Infrastructure:Preventative Maintenance:Interval Based:Electrical Infrastructure:Power Plants</v>
          </cell>
        </row>
        <row r="9">
          <cell r="A9" t="str">
            <v>Operational:Maintenance:Infrastructure:Preventative Maintenance:Interval Based:Electrical Infrastructure:Power Plants:Boiler Plants</v>
          </cell>
        </row>
        <row r="10">
          <cell r="A10" t="str">
            <v>Operational:Maintenance:Infrastructure:Preventative Maintenance:Interval Based:Electrical Infrastructure:Power Plants:Turbine Equipment</v>
          </cell>
        </row>
        <row r="11">
          <cell r="A11" t="str">
            <v>Operational:Maintenance:Infrastructure:Preventative Maintenance:Interval Based:Electrical Infrastructure:Power Plants:Turbine Generators</v>
          </cell>
        </row>
        <row r="12">
          <cell r="A12" t="str">
            <v>Operational:Maintenance:Infrastructure:Preventative Maintenance:Interval Based:Electrical Infrastructure:Power Plants:Control and Instrumentation</v>
          </cell>
        </row>
        <row r="13">
          <cell r="A13" t="str">
            <v>Operational:Maintenance:Infrastructure:Preventative Maintenance:Interval Based:Electrical Infrastructure:Power Plants:Electrical Equipment</v>
          </cell>
        </row>
        <row r="14">
          <cell r="A14" t="str">
            <v>Operational:Maintenance:Infrastructure:Preventative Maintenance:Interval Based:Electrical Infrastructure:Power Plants:Pipe Work</v>
          </cell>
        </row>
        <row r="15">
          <cell r="A15" t="str">
            <v>Operational:Maintenance:Infrastructure:Preventative Maintenance:Interval Based:Electrical Infrastructure:Power Plants:DC Systems</v>
          </cell>
        </row>
        <row r="16">
          <cell r="A16" t="str">
            <v>Operational:Maintenance:Infrastructure:Preventative Maintenance:Interval Based:Electrical Infrastructure:Power Plants:MV Transformers</v>
          </cell>
        </row>
        <row r="17">
          <cell r="A17" t="str">
            <v>Operational:Maintenance:Infrastructure:Preventative Maintenance:Interval Based:Electrical Infrastructure:Power Plants:HV Transformers</v>
          </cell>
        </row>
        <row r="18">
          <cell r="A18" t="str">
            <v>Operational:Maintenance:Infrastructure:Preventative Maintenance:Interval Based:Electrical Infrastructure:Power Plants:HV Switching-station Equipment</v>
          </cell>
        </row>
        <row r="19">
          <cell r="A19" t="str">
            <v>Operational:Maintenance:Infrastructure:Preventative Maintenance:Interval Based:Electrical Infrastructure:Power Plants:MV Substation Equipment</v>
          </cell>
        </row>
        <row r="20">
          <cell r="A20" t="str">
            <v>Operational:Maintenance:Infrastructure:Preventative Maintenance:Interval Based:Electrical Infrastructure:Power Plants:MV Switching Station Equipment</v>
          </cell>
        </row>
        <row r="21">
          <cell r="A21" t="str">
            <v>Operational:Maintenance:Infrastructure:Preventative Maintenance:Interval Based:Electrical Infrastructure:Power Plants:Metal Work</v>
          </cell>
        </row>
        <row r="22">
          <cell r="A22" t="str">
            <v>Operational:Maintenance:Infrastructure:Preventative Maintenance:Interval Based:Electrical Infrastructure:Power Plants:Mechanical Equipment</v>
          </cell>
        </row>
        <row r="23">
          <cell r="A23" t="str">
            <v>Operational:Maintenance:Infrastructure:Preventative Maintenance:Interval Based:Electrical Infrastructure:Power Plants:Land</v>
          </cell>
        </row>
        <row r="24">
          <cell r="A24" t="str">
            <v>Operational:Maintenance:Infrastructure:Preventative Maintenance:Interval Based:Electrical Infrastructure:Power Plants:Buildings</v>
          </cell>
        </row>
        <row r="25">
          <cell r="A25" t="str">
            <v>Operational:Maintenance:Infrastructure:Preventative Maintenance:Interval Based:Electrical Infrastructure:Power Plants:External Facilities</v>
          </cell>
        </row>
        <row r="26">
          <cell r="A26" t="str">
            <v>Operational:Maintenance:Infrastructure:Preventative Maintenance:Interval Based:Electrical Infrastructure:Power Plants:Pavements</v>
          </cell>
        </row>
        <row r="27">
          <cell r="A27" t="str">
            <v>Operational:Maintenance:Infrastructure:Preventative Maintenance:Interval Based:Electrical Infrastructure:Power Plants:Earthworks</v>
          </cell>
        </row>
        <row r="28">
          <cell r="A28" t="str">
            <v>Operational:Maintenance:Infrastructure:Preventative Maintenance:Interval Based:Electrical Infrastructure:Power Plants:Civil Structure</v>
          </cell>
        </row>
        <row r="29">
          <cell r="A29" t="str">
            <v>Operational:Maintenance:Infrastructure:Preventative Maintenance:Interval Based:Electrical Infrastructure:Power Plants:Service Connections on Site</v>
          </cell>
        </row>
        <row r="30">
          <cell r="A30" t="str">
            <v>Operational:Maintenance:Infrastructure:Preventative Maintenance:Interval Based:Electrical Infrastructure:HV Substations</v>
          </cell>
        </row>
        <row r="31">
          <cell r="A31" t="str">
            <v>Operational:Maintenance:Infrastructure:Preventative Maintenance:Interval Based:Electrical Infrastructure:HV Substations:HV Transformers</v>
          </cell>
        </row>
        <row r="32">
          <cell r="A32" t="str">
            <v>Operational:Maintenance:Infrastructure:Preventative Maintenance:Interval Based:Electrical Infrastructure:HV Substations:HV Switching-station Equipment</v>
          </cell>
        </row>
        <row r="33">
          <cell r="A33" t="str">
            <v>Operational:Maintenance:Infrastructure:Preventative Maintenance:Interval Based:Electrical Infrastructure:HV Substations:DC Systems</v>
          </cell>
        </row>
        <row r="34">
          <cell r="A34" t="str">
            <v>Operational:Maintenance:Infrastructure:Preventative Maintenance:Interval Based:Electrical Infrastructure:HV Substations:Electrical Bulk Meters</v>
          </cell>
        </row>
        <row r="35">
          <cell r="A35" t="str">
            <v>Operational:Maintenance:Infrastructure:Preventative Maintenance:Interval Based:Electrical Infrastructure:HV Substations:MV Substation Equipment</v>
          </cell>
        </row>
        <row r="36">
          <cell r="A36" t="str">
            <v>Operational:Maintenance:Infrastructure:Preventative Maintenance:Interval Based:Electrical Infrastructure:HV Substations:Control and Instrumentation</v>
          </cell>
        </row>
        <row r="37">
          <cell r="A37" t="str">
            <v>Operational:Maintenance:Infrastructure:Preventative Maintenance:Interval Based:Electrical Infrastructure:HV Substations:Communication Equipment</v>
          </cell>
        </row>
        <row r="38">
          <cell r="A38" t="str">
            <v>Operational:Maintenance:Infrastructure:Preventative Maintenance:Interval Based:Electrical Infrastructure:HV Substations:Land</v>
          </cell>
        </row>
        <row r="39">
          <cell r="A39" t="str">
            <v>Operational:Maintenance:Infrastructure:Preventative Maintenance:Interval Based:Electrical Infrastructure:HV Substations:Buildings</v>
          </cell>
        </row>
        <row r="40">
          <cell r="A40" t="str">
            <v>Operational:Maintenance:Infrastructure:Preventative Maintenance:Interval Based:Electrical Infrastructure:HV Substations:External Facilities</v>
          </cell>
        </row>
        <row r="41">
          <cell r="A41" t="str">
            <v>Operational:Maintenance:Infrastructure:Preventative Maintenance:Interval Based:Electrical Infrastructure:HV Substations:Civil Structure</v>
          </cell>
        </row>
        <row r="42">
          <cell r="A42" t="str">
            <v>Operational:Maintenance:Infrastructure:Preventative Maintenance:Interval Based:Electrical Infrastructure:HV Substations:Metal Work</v>
          </cell>
        </row>
        <row r="43">
          <cell r="A43" t="str">
            <v>Operational:Maintenance:Infrastructure:Preventative Maintenance:Interval Based:Electrical Infrastructure:HV Substations:Earthworks</v>
          </cell>
        </row>
        <row r="44">
          <cell r="A44" t="str">
            <v>Operational:Maintenance:Infrastructure:Preventative Maintenance:Interval Based:Electrical Infrastructure:HV Substations:Pavements</v>
          </cell>
        </row>
        <row r="45">
          <cell r="A45" t="str">
            <v>Operational:Maintenance:Infrastructure:Preventative Maintenance:Interval Based:Electrical Infrastructure:HV Substations:Service Connections on Site</v>
          </cell>
        </row>
        <row r="46">
          <cell r="A46" t="str">
            <v>Operational:Maintenance:Infrastructure:Preventative Maintenance:Interval Based:Electrical Infrastructure:HV Switching Station</v>
          </cell>
        </row>
        <row r="47">
          <cell r="A47" t="str">
            <v>Operational:Maintenance:Infrastructure:Preventative Maintenance:Interval Based:Electrical Infrastructure:HV Switching Station:HV Switching-station Equipment</v>
          </cell>
        </row>
        <row r="48">
          <cell r="A48" t="str">
            <v>Operational:Maintenance:Infrastructure:Preventative Maintenance:Interval Based:Electrical Infrastructure:HV Switching Station:DC Systems</v>
          </cell>
        </row>
        <row r="49">
          <cell r="A49" t="str">
            <v>Operational:Maintenance:Infrastructure:Preventative Maintenance:Interval Based:Electrical Infrastructure:HV Switching Station:Electricity Bulk Meter</v>
          </cell>
        </row>
        <row r="50">
          <cell r="A50" t="str">
            <v>Operational:Maintenance:Infrastructure:Preventative Maintenance:Interval Based:Electrical Infrastructure:HV Switching Station:MV Station Equipment</v>
          </cell>
        </row>
        <row r="51">
          <cell r="A51" t="str">
            <v>Operational:Maintenance:Infrastructure:Preventative Maintenance:Interval Based:Electrical Infrastructure:HV Switching Station:Control and Instrumentation</v>
          </cell>
        </row>
        <row r="52">
          <cell r="A52" t="str">
            <v>Operational:Maintenance:Infrastructure:Preventative Maintenance:Interval Based:Electrical Infrastructure:HV Switching Station:Communication Equipment</v>
          </cell>
        </row>
        <row r="53">
          <cell r="A53" t="str">
            <v>Operational:Maintenance:Infrastructure:Preventative Maintenance:Interval Based:Electrical Infrastructure:HV Switching Station:Land</v>
          </cell>
        </row>
        <row r="54">
          <cell r="A54" t="str">
            <v>Operational:Maintenance:Infrastructure:Preventative Maintenance:Interval Based:Electrical Infrastructure:HV Switching Station:Buildings</v>
          </cell>
        </row>
        <row r="55">
          <cell r="A55" t="str">
            <v>Operational:Maintenance:Infrastructure:Preventative Maintenance:Interval Based:Electrical Infrastructure:HV Switching Station:External Facilities</v>
          </cell>
        </row>
        <row r="56">
          <cell r="A56" t="str">
            <v>Operational:Maintenance:Infrastructure:Preventative Maintenance:Interval Based:Electrical Infrastructure:HV Switching Station:Civil Structure</v>
          </cell>
        </row>
        <row r="57">
          <cell r="A57" t="str">
            <v>Operational:Maintenance:Infrastructure:Preventative Maintenance:Interval Based:Electrical Infrastructure:HV Switching Station:Metal Work</v>
          </cell>
        </row>
        <row r="58">
          <cell r="A58" t="str">
            <v>Operational:Maintenance:Infrastructure:Preventative Maintenance:Interval Based:Electrical Infrastructure:HV Switching Station:Earthworks</v>
          </cell>
        </row>
        <row r="59">
          <cell r="A59" t="str">
            <v>Operational:Maintenance:Infrastructure:Preventative Maintenance:Interval Based:Electrical Infrastructure:HV Switching Station:Pavements</v>
          </cell>
        </row>
        <row r="60">
          <cell r="A60" t="str">
            <v>Operational:Maintenance:Infrastructure:Preventative Maintenance:Interval Based:Electrical Infrastructure:HV Switching Station:Service Connections on Site</v>
          </cell>
        </row>
        <row r="61">
          <cell r="A61" t="str">
            <v>Operational:Maintenance:Infrastructure:Preventative Maintenance:Interval Based:Electrical Infrastructure:HV Transmission Conductors</v>
          </cell>
        </row>
        <row r="62">
          <cell r="A62" t="str">
            <v>Operational:Maintenance:Infrastructure:Preventative Maintenance:Interval Based:Electrical Infrastructure:HV Transmission Conductors:HV Cables</v>
          </cell>
        </row>
        <row r="63">
          <cell r="A63" t="str">
            <v>Operational:Maintenance:Infrastructure:Preventative Maintenance:Interval Based:Electrical Infrastructure:HV Transmission Conductors:HV Overhead Lines</v>
          </cell>
        </row>
        <row r="64">
          <cell r="A64" t="str">
            <v>Operational:Maintenance:Infrastructure:Preventative Maintenance:Interval Based:Electrical Infrastructure:MV Substations</v>
          </cell>
        </row>
        <row r="65">
          <cell r="A65" t="str">
            <v>Operational:Maintenance:Infrastructure:Preventative Maintenance:Interval Based:Electrical Infrastructure:MV Substations:MV Transformers</v>
          </cell>
        </row>
        <row r="66">
          <cell r="A66" t="str">
            <v>Operational:Maintenance:Infrastructure:Preventative Maintenance:Interval Based:Electrical Infrastructure:MV Substations:MV Substation Equipment</v>
          </cell>
        </row>
        <row r="67">
          <cell r="A67" t="str">
            <v>Operational:Maintenance:Infrastructure:Preventative Maintenance:Interval Based:Electrical Infrastructure:MV Substations:DC Systems</v>
          </cell>
        </row>
        <row r="68">
          <cell r="A68" t="str">
            <v>Operational:Maintenance:Infrastructure:Preventative Maintenance:Interval Based:Electrical Infrastructure:MV Substations:MV Mini-substations</v>
          </cell>
        </row>
        <row r="69">
          <cell r="A69" t="str">
            <v>Operational:Maintenance:Infrastructure:Preventative Maintenance:Interval Based:Electrical Infrastructure:MV Substations:MV Network Equipment</v>
          </cell>
        </row>
        <row r="70">
          <cell r="A70" t="str">
            <v>Operational:Maintenance:Infrastructure:Preventative Maintenance:Interval Based:Electrical Infrastructure:MV Substations:Electricity Bulk Meters</v>
          </cell>
        </row>
        <row r="71">
          <cell r="A71" t="str">
            <v>Operational:Maintenance:Infrastructure:Preventative Maintenance:Interval Based:Electrical Infrastructure:MV Substations:Control and Instrumentation</v>
          </cell>
        </row>
        <row r="72">
          <cell r="A72" t="str">
            <v>Operational:Maintenance:Infrastructure:Preventative Maintenance:Interval Based:Electrical Infrastructure:MV Substations:Communication Equipment</v>
          </cell>
        </row>
        <row r="73">
          <cell r="A73" t="str">
            <v>Operational:Maintenance:Infrastructure:Preventative Maintenance:Interval Based:Electrical Infrastructure:MV Substations:Land</v>
          </cell>
        </row>
        <row r="74">
          <cell r="A74" t="str">
            <v>Operational:Maintenance:Infrastructure:Preventative Maintenance:Interval Based:Electrical Infrastructure:MV Substations:Buildings</v>
          </cell>
        </row>
        <row r="75">
          <cell r="A75" t="str">
            <v>Operational:Maintenance:Infrastructure:Preventative Maintenance:Interval Based:Electrical Infrastructure:MV Substations:External Facilities</v>
          </cell>
        </row>
        <row r="76">
          <cell r="A76" t="str">
            <v>Operational:Maintenance:Infrastructure:Preventative Maintenance:Interval Based:Electrical Infrastructure:MV Substations:Civil Structure</v>
          </cell>
        </row>
        <row r="77">
          <cell r="A77" t="str">
            <v>Operational:Maintenance:Infrastructure:Preventative Maintenance:Interval Based:Electrical Infrastructure:MV Substations:Metal Work</v>
          </cell>
        </row>
        <row r="78">
          <cell r="A78" t="str">
            <v>Operational:Maintenance:Infrastructure:Preventative Maintenance:Interval Based:Electrical Infrastructure:MV Substations:Earthworks</v>
          </cell>
        </row>
        <row r="79">
          <cell r="A79" t="str">
            <v>Operational:Maintenance:Infrastructure:Preventative Maintenance:Interval Based:Electrical Infrastructure:MV Substations:Pavements</v>
          </cell>
        </row>
        <row r="80">
          <cell r="A80" t="str">
            <v>Operational:Maintenance:Infrastructure:Preventative Maintenance:Interval Based:Electrical Infrastructure:MV Substations:Service Connections on Site</v>
          </cell>
        </row>
        <row r="81">
          <cell r="A81" t="str">
            <v>Operational:Maintenance:Infrastructure:Preventative Maintenance:Interval Based:Electrical Infrastructure:MV Switching Stations</v>
          </cell>
        </row>
        <row r="82">
          <cell r="A82" t="str">
            <v>Operational:Maintenance:Infrastructure:Preventative Maintenance:Interval Based:Electrical Infrastructure:MV Switching Stations:MV Switching Station Equipment</v>
          </cell>
        </row>
        <row r="83">
          <cell r="A83" t="str">
            <v>Operational:Maintenance:Infrastructure:Preventative Maintenance:Interval Based:Electrical Infrastructure:MV Switching Stations:DC Systems</v>
          </cell>
        </row>
        <row r="84">
          <cell r="A84" t="str">
            <v>Operational:Maintenance:Infrastructure:Preventative Maintenance:Interval Based:Electrical Infrastructure:MV Switching Stations:Electricity Bulk Meters</v>
          </cell>
        </row>
        <row r="85">
          <cell r="A85" t="str">
            <v>Operational:Maintenance:Infrastructure:Preventative Maintenance:Interval Based:Electrical Infrastructure:MV Switching Stations:Control and Instrumentation</v>
          </cell>
        </row>
        <row r="86">
          <cell r="A86" t="str">
            <v>Operational:Maintenance:Infrastructure:Preventative Maintenance:Interval Based:Electrical Infrastructure:MV Switching Stations:Communication Equipment</v>
          </cell>
        </row>
        <row r="87">
          <cell r="A87" t="str">
            <v>Operational:Maintenance:Infrastructure:Preventative Maintenance:Interval Based:Electrical Infrastructure:MV Switching Stations:Land</v>
          </cell>
        </row>
        <row r="88">
          <cell r="A88" t="str">
            <v>Operational:Maintenance:Infrastructure:Preventative Maintenance:Interval Based:Electrical Infrastructure:MV Switching Stations:Buildings</v>
          </cell>
        </row>
        <row r="89">
          <cell r="A89" t="str">
            <v>Operational:Maintenance:Infrastructure:Preventative Maintenance:Interval Based:Electrical Infrastructure:MV Switching Stations:External Facilities</v>
          </cell>
        </row>
        <row r="90">
          <cell r="A90" t="str">
            <v>Operational:Maintenance:Infrastructure:Preventative Maintenance:Interval Based:Electrical Infrastructure:MV Switching Stations:Civil Structure</v>
          </cell>
        </row>
        <row r="91">
          <cell r="A91" t="str">
            <v>Operational:Maintenance:Infrastructure:Preventative Maintenance:Interval Based:Electrical Infrastructure:MV Switching Stations:Metal Work</v>
          </cell>
        </row>
        <row r="92">
          <cell r="A92" t="str">
            <v>Operational:Maintenance:Infrastructure:Preventative Maintenance:Interval Based:Electrical Infrastructure:MV Switching Stations:Earthworks</v>
          </cell>
        </row>
        <row r="93">
          <cell r="A93" t="str">
            <v>Operational:Maintenance:Infrastructure:Preventative Maintenance:Interval Based:Electrical Infrastructure:MV Switching Stations:Pavements</v>
          </cell>
        </row>
        <row r="94">
          <cell r="A94" t="str">
            <v>Operational:Maintenance:Infrastructure:Preventative Maintenance:Interval Based:Electrical Infrastructure:MV Switching Stations:Service Connections on Site</v>
          </cell>
        </row>
        <row r="95">
          <cell r="A95" t="str">
            <v>Operational:Maintenance:Infrastructure:Preventative Maintenance:Interval Based:Electrical Infrastructure:MV Networks</v>
          </cell>
        </row>
        <row r="96">
          <cell r="A96" t="str">
            <v>Operational:Maintenance:Infrastructure:Preventative Maintenance:Interval Based:Electrical Infrastructure:MV Networks:MV Mini-substations</v>
          </cell>
        </row>
        <row r="97">
          <cell r="A97" t="str">
            <v>Operational:Maintenance:Infrastructure:Preventative Maintenance:Interval Based:Electrical Infrastructure:MV Networks:MV Network Equipment</v>
          </cell>
        </row>
        <row r="98">
          <cell r="A98" t="str">
            <v>Operational:Maintenance:Infrastructure:Preventative Maintenance:Interval Based:Electrical Infrastructure:MV Networks:MV Transformers</v>
          </cell>
        </row>
        <row r="99">
          <cell r="A99" t="str">
            <v>Operational:Maintenance:Infrastructure:Preventative Maintenance:Interval Based:Electrical Infrastructure:MV Networks:MV Conductors</v>
          </cell>
        </row>
        <row r="100">
          <cell r="A100" t="str">
            <v>Operational:Maintenance:Infrastructure:Preventative Maintenance:Interval Based:Electrical Infrastructure:LV Networks</v>
          </cell>
        </row>
        <row r="101">
          <cell r="A101" t="str">
            <v>Operational:Maintenance:Infrastructure:Preventative Maintenance:Interval Based:Electrical Infrastructure:LV Networks:LV Conductors</v>
          </cell>
        </row>
        <row r="102">
          <cell r="A102" t="str">
            <v>Operational:Maintenance:Infrastructure:Preventative Maintenance:Interval Based:Electrical Infrastructure:LV Networks:Public Lighting</v>
          </cell>
        </row>
        <row r="103">
          <cell r="A103" t="str">
            <v>Operational:Maintenance:Infrastructure:Preventative Maintenance:Interval Based:Electrical Infrastructure:LV Networks:Municipal Service Connections</v>
          </cell>
        </row>
        <row r="104">
          <cell r="A104" t="str">
            <v>Operational:Maintenance:Infrastructure:Preventative Maintenance:Interval Based:Electrical Infrastructure:LV Networks:Electricity Meters</v>
          </cell>
        </row>
        <row r="105">
          <cell r="A105" t="str">
            <v>Operational:Maintenance:Infrastructure:Preventative Maintenance:Interval Based:Electrical Infrastructure:Capital Spares</v>
          </cell>
        </row>
        <row r="106">
          <cell r="A106" t="str">
            <v>Operational:Maintenance:Infrastructure:Preventative Maintenance:Interval Based:Roads Infrastructure</v>
          </cell>
        </row>
        <row r="107">
          <cell r="A107" t="str">
            <v>Operational:Maintenance:Infrastructure:Preventative Maintenance:Interval Based:Roads Infrastructure:Roads</v>
          </cell>
        </row>
        <row r="108">
          <cell r="A108" t="str">
            <v>Operational:Maintenance:Infrastructure:Preventative Maintenance:Interval Based:Roads Infrastructure:Roads:Land</v>
          </cell>
        </row>
        <row r="109">
          <cell r="A109" t="str">
            <v>Operational:Maintenance:Infrastructure:Preventative Maintenance:Interval Based:Roads Infrastructure:Roads:Pavements</v>
          </cell>
        </row>
        <row r="110">
          <cell r="A110" t="str">
            <v>Operational:Maintenance:Infrastructure:Preventative Maintenance:Interval Based:Roads Infrastructure:Roads:Earthworks</v>
          </cell>
        </row>
        <row r="111">
          <cell r="A111" t="str">
            <v>Operational:Maintenance:Infrastructure:Preventative Maintenance:Interval Based:Roads Infrastructure:Road Structures</v>
          </cell>
        </row>
        <row r="112">
          <cell r="A112" t="str">
            <v>Operational:Maintenance:Infrastructure:Preventative Maintenance:Interval Based:Roads Infrastructure:Road Structures:Road Bridges</v>
          </cell>
        </row>
        <row r="113">
          <cell r="A113" t="str">
            <v>Operational:Maintenance:Infrastructure:Preventative Maintenance:Interval Based:Roads Infrastructure:Road Structures:Pedestrian Bridges</v>
          </cell>
        </row>
        <row r="114">
          <cell r="A114" t="str">
            <v>Operational:Maintenance:Infrastructure:Preventative Maintenance:Interval Based:Roads Infrastructure:Road Structures:Civil Structures</v>
          </cell>
        </row>
        <row r="115">
          <cell r="A115" t="str">
            <v>Operational:Maintenance:Infrastructure:Preventative Maintenance:Interval Based:Roads Infrastructure:Road Furniture</v>
          </cell>
        </row>
        <row r="116">
          <cell r="A116" t="str">
            <v>Operational:Maintenance:Infrastructure:Preventative Maintenance:Interval Based:Roads Infrastructure:Road Furniture:Road Furniture</v>
          </cell>
        </row>
        <row r="117">
          <cell r="A117" t="str">
            <v>Operational:Maintenance:Infrastructure:Preventative Maintenance:Interval Based:Roads Infrastructure:Road Furniture:Traffic Signs</v>
          </cell>
        </row>
        <row r="118">
          <cell r="A118" t="str">
            <v>Operational:Maintenance:Infrastructure:Preventative Maintenance:Interval Based:Roads Infrastructure:Capital Spares</v>
          </cell>
        </row>
        <row r="119">
          <cell r="A119" t="str">
            <v>Operational:Maintenance:Infrastructure:Preventative Maintenance:Interval Based:Storm water Infrastructure</v>
          </cell>
        </row>
        <row r="120">
          <cell r="A120" t="str">
            <v>Operational:Maintenance:Infrastructure:Preventative Maintenance:Interval Based:Storm water Infrastructure:Drainage Collection</v>
          </cell>
        </row>
        <row r="121">
          <cell r="A121" t="str">
            <v>Operational:Maintenance:Infrastructure:Preventative Maintenance:Interval Based:Storm water Infrastructure:Drainage Collection:Land</v>
          </cell>
        </row>
        <row r="122">
          <cell r="A122" t="str">
            <v>Operational:Maintenance:Infrastructure:Preventative Maintenance:Interval Based:Storm water Infrastructure:Drainage Collection:Civil Structures</v>
          </cell>
        </row>
        <row r="123">
          <cell r="A123" t="str">
            <v>Operational:Maintenance:Infrastructure:Preventative Maintenance:Interval Based:Storm water Infrastructure:Drainage Collection:Drainage</v>
          </cell>
        </row>
        <row r="124">
          <cell r="A124" t="str">
            <v>Operational:Maintenance:Infrastructure:Preventative Maintenance:Interval Based:Storm water Infrastructure:Drainage Collection:Earthworks</v>
          </cell>
        </row>
        <row r="125">
          <cell r="A125" t="str">
            <v>Operational:Maintenance:Infrastructure:Preventative Maintenance:Interval Based:Storm water Infrastructure:Drainage Collection:Metal Work</v>
          </cell>
        </row>
        <row r="126">
          <cell r="A126" t="str">
            <v>Operational:Maintenance:Infrastructure:Preventative Maintenance:Interval Based:Storm water Infrastructure:Drainage Collection:Pipe Work</v>
          </cell>
        </row>
        <row r="127">
          <cell r="A127" t="str">
            <v>Operational:Maintenance:Infrastructure:Preventative Maintenance:Interval Based:Storm water Infrastructure:Storm water Conveyance</v>
          </cell>
        </row>
        <row r="128">
          <cell r="A128" t="str">
            <v>Operational:Maintenance:Infrastructure:Preventative Maintenance:Interval Based:Storm water Infrastructure:Storm water Conveyance:Land</v>
          </cell>
        </row>
        <row r="129">
          <cell r="A129" t="str">
            <v>Operational:Maintenance:Infrastructure:Preventative Maintenance:Interval Based:Storm water Infrastructure:Storm water Conveyance:Civil Structures</v>
          </cell>
        </row>
        <row r="130">
          <cell r="A130" t="str">
            <v>Operational:Maintenance:Infrastructure:Preventative Maintenance:Interval Based:Storm water Infrastructure:Storm water Conveyance:Drainage</v>
          </cell>
        </row>
        <row r="131">
          <cell r="A131" t="str">
            <v>Operational:Maintenance:Infrastructure:Preventative Maintenance:Interval Based:Storm water Infrastructure:Storm water Conveyance:Earthworks</v>
          </cell>
        </row>
        <row r="132">
          <cell r="A132" t="str">
            <v>Operational:Maintenance:Infrastructure:Preventative Maintenance:Interval Based:Storm water Infrastructure:Storm water Conveyance:Metal Work</v>
          </cell>
        </row>
        <row r="133">
          <cell r="A133" t="str">
            <v>Operational:Maintenance:Infrastructure:Preventative Maintenance:Interval Based:Storm water Infrastructure:Storm water Conveyance:Pipe Work</v>
          </cell>
        </row>
        <row r="134">
          <cell r="A134" t="str">
            <v>Operational:Maintenance:Infrastructure:Preventative Maintenance:Interval Based:Storm water Infrastructure:Attenuation</v>
          </cell>
        </row>
        <row r="135">
          <cell r="A135" t="str">
            <v>Operational:Maintenance:Infrastructure:Preventative Maintenance:Interval Based:Storm water Infrastructure:Attenuation:Land</v>
          </cell>
        </row>
        <row r="136">
          <cell r="A136" t="str">
            <v>Operational:Maintenance:Infrastructure:Preventative Maintenance:Interval Based:Storm water Infrastructure:Attenuation:Civil Structures</v>
          </cell>
        </row>
        <row r="137">
          <cell r="A137" t="str">
            <v>Operational:Maintenance:Infrastructure:Preventative Maintenance:Interval Based:Storm water Infrastructure:Attenuation:Drainage</v>
          </cell>
        </row>
        <row r="138">
          <cell r="A138" t="str">
            <v>Operational:Maintenance:Infrastructure:Preventative Maintenance:Interval Based:Storm water Infrastructure:Attenuation:Earthworks</v>
          </cell>
        </row>
        <row r="139">
          <cell r="A139" t="str">
            <v>Operational:Maintenance:Infrastructure:Preventative Maintenance:Interval Based:Storm water Infrastructure:Attenuation:Metal Work</v>
          </cell>
        </row>
        <row r="140">
          <cell r="A140" t="str">
            <v>Operational:Maintenance:Infrastructure:Preventative Maintenance:Interval Based:Storm water Infrastructure:Attenuation:Pipe Work</v>
          </cell>
        </row>
        <row r="141">
          <cell r="A141" t="str">
            <v>Operational:Maintenance:Infrastructure:Preventative Maintenance:Interval Based:Solid Waste Disposal</v>
          </cell>
        </row>
        <row r="142">
          <cell r="A142" t="str">
            <v>Operational:Maintenance:Infrastructure:Preventative Maintenance:Interval Based:Solid Waste Disposal:Landfill Sites</v>
          </cell>
        </row>
        <row r="143">
          <cell r="A143" t="str">
            <v>Operational:Maintenance:Infrastructure:Preventative Maintenance:Interval Based:Solid Waste Disposal:Landfill Sites:Land</v>
          </cell>
        </row>
        <row r="144">
          <cell r="A144" t="str">
            <v>Operational:Maintenance:Infrastructure:Preventative Maintenance:Interval Based:Solid Waste Disposal:Landfill Sites:Buildings</v>
          </cell>
        </row>
        <row r="145">
          <cell r="A145" t="str">
            <v>Operational:Maintenance:Infrastructure:Preventative Maintenance:Interval Based:Solid Waste Disposal:Landfill Sites:External Facilities</v>
          </cell>
        </row>
        <row r="146">
          <cell r="A146" t="str">
            <v>Operational:Maintenance:Infrastructure:Preventative Maintenance:Interval Based:Solid Waste Disposal:Landfill Sites:Civil Structures</v>
          </cell>
        </row>
        <row r="147">
          <cell r="A147" t="str">
            <v>Operational:Maintenance:Infrastructure:Preventative Maintenance:Interval Based:Solid Waste Disposal:Landfill Sites:Earthworks</v>
          </cell>
        </row>
        <row r="148">
          <cell r="A148" t="str">
            <v>Operational:Maintenance:Infrastructure:Preventative Maintenance:Interval Based:Solid Waste Disposal:Landfill Sites:Electrical Equipment</v>
          </cell>
        </row>
        <row r="149">
          <cell r="A149" t="str">
            <v>Operational:Maintenance:Infrastructure:Preventative Maintenance:Interval Based:Solid Waste Disposal:Landfill Sites:Mechanical Equipment</v>
          </cell>
        </row>
        <row r="150">
          <cell r="A150" t="str">
            <v>Operational:Maintenance:Infrastructure:Preventative Maintenance:Interval Based:Solid Waste Disposal:Landfill Sites:Metalwork's</v>
          </cell>
        </row>
        <row r="151">
          <cell r="A151" t="str">
            <v>Operational:Maintenance:Infrastructure:Preventative Maintenance:Interval Based:Solid Waste Disposal:Landfill Sites:Pavements</v>
          </cell>
        </row>
        <row r="152">
          <cell r="A152" t="str">
            <v>Operational:Maintenance:Infrastructure:Preventative Maintenance:Interval Based:Solid Waste Disposal:Landfill Sites:Service Connections on Site</v>
          </cell>
        </row>
        <row r="153">
          <cell r="A153" t="str">
            <v>Operational:Maintenance:Infrastructure:Preventative Maintenance:Interval Based:Solid Waste Disposal:Waste Transfer Stations</v>
          </cell>
        </row>
        <row r="154">
          <cell r="A154" t="str">
            <v>Operational:Maintenance:Infrastructure:Preventative Maintenance:Interval Based:Solid Waste Disposal:Waste Transfer Stations:Land</v>
          </cell>
        </row>
        <row r="155">
          <cell r="A155" t="str">
            <v>Operational:Maintenance:Infrastructure:Preventative Maintenance:Interval Based:Solid Waste Disposal:Waste Transfer Stations:Buildings</v>
          </cell>
        </row>
        <row r="156">
          <cell r="A156" t="str">
            <v>Operational:Maintenance:Infrastructure:Preventative Maintenance:Interval Based:Solid Waste Disposal:Waste Transfer Stations:External Facilities</v>
          </cell>
        </row>
        <row r="157">
          <cell r="A157" t="str">
            <v>Operational:Maintenance:Infrastructure:Preventative Maintenance:Interval Based:Solid Waste Disposal:Waste Transfer Stations:Civil Structures</v>
          </cell>
        </row>
        <row r="158">
          <cell r="A158" t="str">
            <v>Operational:Maintenance:Infrastructure:Preventative Maintenance:Interval Based:Solid Waste Disposal:Waste Transfer Stations:Earthworks</v>
          </cell>
        </row>
        <row r="159">
          <cell r="A159" t="str">
            <v>Operational:Maintenance:Infrastructure:Preventative Maintenance:Interval Based:Solid Waste Disposal:Waste Transfer Stations:Electrical Equipment</v>
          </cell>
        </row>
        <row r="160">
          <cell r="A160" t="str">
            <v>Operational:Maintenance:Infrastructure:Preventative Maintenance:Interval Based:Solid Waste Disposal:Waste Transfer Stations:Mechanical Equipment</v>
          </cell>
        </row>
        <row r="161">
          <cell r="A161" t="str">
            <v>Operational:Maintenance:Infrastructure:Preventative Maintenance:Interval Based:Solid Waste Disposal:Waste Transfer Stations:Metalwork's</v>
          </cell>
        </row>
        <row r="162">
          <cell r="A162" t="str">
            <v>Operational:Maintenance:Infrastructure:Preventative Maintenance:Interval Based:Solid Waste Disposal:Waste Transfer Stations:Pavements</v>
          </cell>
        </row>
        <row r="163">
          <cell r="A163" t="str">
            <v>Operational:Maintenance:Infrastructure:Preventative Maintenance:Interval Based:Solid Waste Disposal:Waste Transfer Stations:Service Connections on Site</v>
          </cell>
        </row>
        <row r="164">
          <cell r="A164" t="str">
            <v>Operational:Maintenance:Infrastructure:Preventative Maintenance:Interval Based:Solid Waste Disposal:Waste Processing Facilities</v>
          </cell>
        </row>
        <row r="165">
          <cell r="A165" t="str">
            <v>Operational:Maintenance:Infrastructure:Preventative Maintenance:Interval Based:Solid Waste Disposal:Waste Processing Facilities:Land</v>
          </cell>
        </row>
        <row r="166">
          <cell r="A166" t="str">
            <v>Operational:Maintenance:Infrastructure:Preventative Maintenance:Interval Based:Solid Waste Disposal:Waste Processing Facilities:Buildings</v>
          </cell>
        </row>
        <row r="167">
          <cell r="A167" t="str">
            <v>Operational:Maintenance:Infrastructure:Preventative Maintenance:Interval Based:Solid Waste Disposal:Waste Processing Facilities:External Facilities</v>
          </cell>
        </row>
        <row r="168">
          <cell r="A168" t="str">
            <v>Operational:Maintenance:Infrastructure:Preventative Maintenance:Interval Based:Solid Waste Disposal:Waste Processing Facilities:Civil Structures</v>
          </cell>
        </row>
        <row r="169">
          <cell r="A169" t="str">
            <v>Operational:Maintenance:Infrastructure:Preventative Maintenance:Interval Based:Solid Waste Disposal:Waste Processing Facilities:Earthworks</v>
          </cell>
        </row>
        <row r="170">
          <cell r="A170" t="str">
            <v>Operational:Maintenance:Infrastructure:Preventative Maintenance:Interval Based:Solid Waste Disposal:Waste Processing Facilities:Electrical Equipment</v>
          </cell>
        </row>
        <row r="171">
          <cell r="A171" t="str">
            <v>Operational:Maintenance:Infrastructure:Preventative Maintenance:Interval Based:Solid Waste Disposal:Waste Processing Facilities:Mechanical Equipment</v>
          </cell>
        </row>
        <row r="172">
          <cell r="A172" t="str">
            <v>Operational:Maintenance:Infrastructure:Preventative Maintenance:Interval Based:Solid Waste Disposal:Waste Processing Facilities:Metalwork's</v>
          </cell>
        </row>
        <row r="173">
          <cell r="A173" t="str">
            <v>Operational:Maintenance:Infrastructure:Preventative Maintenance:Interval Based:Solid Waste Disposal:Waste Processing Facilities:Pavements</v>
          </cell>
        </row>
        <row r="174">
          <cell r="A174" t="str">
            <v>Operational:Maintenance:Infrastructure:Preventative Maintenance:Interval Based:Solid Waste Disposal:Waste Processing Facilities:Service Connections on Site</v>
          </cell>
        </row>
        <row r="175">
          <cell r="A175" t="str">
            <v>Operational:Maintenance:Infrastructure:Preventative Maintenance:Interval Based:Solid Waste Disposal:Waste Drop-off Points</v>
          </cell>
        </row>
        <row r="176">
          <cell r="A176" t="str">
            <v>Operational:Maintenance:Infrastructure:Preventative Maintenance:Interval Based:Solid Waste Disposal:Waste Drop-off Points:Land</v>
          </cell>
        </row>
        <row r="177">
          <cell r="A177" t="str">
            <v>Operational:Maintenance:Infrastructure:Preventative Maintenance:Interval Based:Solid Waste Disposal:Waste Drop-off Points:Buildings</v>
          </cell>
        </row>
        <row r="178">
          <cell r="A178" t="str">
            <v>Operational:Maintenance:Infrastructure:Preventative Maintenance:Interval Based:Solid Waste Disposal:Waste Drop-off Points:External Facilities</v>
          </cell>
        </row>
        <row r="179">
          <cell r="A179" t="str">
            <v>Operational:Maintenance:Infrastructure:Preventative Maintenance:Interval Based:Solid Waste Disposal:Waste Drop-off Points:Civil Structures</v>
          </cell>
        </row>
        <row r="180">
          <cell r="A180" t="str">
            <v>Operational:Maintenance:Infrastructure:Preventative Maintenance:Interval Based:Solid Waste Disposal:Waste Drop-off Points:Earthworks</v>
          </cell>
        </row>
        <row r="181">
          <cell r="A181" t="str">
            <v>Operational:Maintenance:Infrastructure:Preventative Maintenance:Interval Based:Solid Waste Disposal:Waste Drop-off Points:Electrical Equipment</v>
          </cell>
        </row>
        <row r="182">
          <cell r="A182" t="str">
            <v>Operational:Maintenance:Infrastructure:Preventative Maintenance:Interval Based:Solid Waste Disposal:Waste Drop-off Points:Mechanical Equipment</v>
          </cell>
        </row>
        <row r="183">
          <cell r="A183" t="str">
            <v>Operational:Maintenance:Infrastructure:Preventative Maintenance:Interval Based:Solid Waste Disposal:Waste Drop-off Points:Metalwork's</v>
          </cell>
        </row>
        <row r="184">
          <cell r="A184" t="str">
            <v>Operational:Maintenance:Infrastructure:Preventative Maintenance:Interval Based:Solid Waste Disposal:Waste Drop-off Points:Pavements</v>
          </cell>
        </row>
        <row r="185">
          <cell r="A185" t="str">
            <v>Operational:Maintenance:Infrastructure:Preventative Maintenance:Interval Based:Solid Waste Disposal:Waste Drop-off Points:Service Connections on Site</v>
          </cell>
        </row>
        <row r="186">
          <cell r="A186" t="str">
            <v>Operational:Maintenance:Infrastructure:Preventative Maintenance:Interval Based:Solid Waste Disposal:Waste Separation Facilities</v>
          </cell>
        </row>
        <row r="187">
          <cell r="A187" t="str">
            <v>Operational:Maintenance:Infrastructure:Preventative Maintenance:Interval Based:Solid Waste Disposal:Waste Separation Facilities:Land</v>
          </cell>
        </row>
        <row r="188">
          <cell r="A188" t="str">
            <v>Operational:Maintenance:Infrastructure:Preventative Maintenance:Interval Based:Solid Waste Disposal:Waste Separation Facilities:Buildings</v>
          </cell>
        </row>
        <row r="189">
          <cell r="A189" t="str">
            <v>Operational:Maintenance:Infrastructure:Preventative Maintenance:Interval Based:Solid Waste Disposal:Waste Separation Facilities:External Facilities</v>
          </cell>
        </row>
        <row r="190">
          <cell r="A190" t="str">
            <v>Operational:Maintenance:Infrastructure:Preventative Maintenance:Interval Based:Solid Waste Disposal:Waste Separation Facilities:Civil Structures</v>
          </cell>
        </row>
        <row r="191">
          <cell r="A191" t="str">
            <v>Operational:Maintenance:Infrastructure:Preventative Maintenance:Interval Based:Solid Waste Disposal:Waste Separation Facilities:Earthworks</v>
          </cell>
        </row>
        <row r="192">
          <cell r="A192" t="str">
            <v>Operational:Maintenance:Infrastructure:Preventative Maintenance:Interval Based:Solid Waste Disposal:Waste Separation Facilities:Electrical Equipment</v>
          </cell>
        </row>
        <row r="193">
          <cell r="A193" t="str">
            <v>Operational:Maintenance:Infrastructure:Preventative Maintenance:Interval Based:Solid Waste Disposal:Waste Separation Facilities:Mechanical Equipment</v>
          </cell>
        </row>
        <row r="194">
          <cell r="A194" t="str">
            <v>Operational:Maintenance:Infrastructure:Preventative Maintenance:Interval Based:Solid Waste Disposal:Waste Separation Facilities:Metalwork's</v>
          </cell>
        </row>
        <row r="195">
          <cell r="A195" t="str">
            <v>Operational:Maintenance:Infrastructure:Preventative Maintenance:Interval Based:Solid Waste Disposal:Waste Separation Facilities:Pavements</v>
          </cell>
        </row>
        <row r="196">
          <cell r="A196" t="str">
            <v>Operational:Maintenance:Infrastructure:Preventative Maintenance:Interval Based:Solid Waste Disposal:Waste Separation Facilities:Service Connections on Site</v>
          </cell>
        </row>
        <row r="197">
          <cell r="A197" t="str">
            <v>Operational:Maintenance:Infrastructure:Preventative Maintenance:Interval Based:Solid Waste Disposal:Electricity Generation Facilities</v>
          </cell>
        </row>
        <row r="198">
          <cell r="A198" t="str">
            <v>Operational:Maintenance:Infrastructure:Preventative Maintenance:Interval Based:Solid Waste Disposal:Electricity Generation Facilities:Boiler Plants</v>
          </cell>
        </row>
        <row r="199">
          <cell r="A199" t="str">
            <v>Operational:Maintenance:Infrastructure:Preventative Maintenance:Interval Based:Solid Waste Disposal:Electricity Generation Facilities:Turbine Equipment</v>
          </cell>
        </row>
        <row r="200">
          <cell r="A200" t="str">
            <v>Operational:Maintenance:Infrastructure:Preventative Maintenance:Interval Based:Solid Waste Disposal:Electricity Generation Facilities:Turbine Generators</v>
          </cell>
        </row>
        <row r="201">
          <cell r="A201" t="str">
            <v>Operational:Maintenance:Infrastructure:Preventative Maintenance:Interval Based:Solid Waste Disposal:Electricity Generation Facilities:Control and Instrumentation</v>
          </cell>
        </row>
        <row r="202">
          <cell r="A202" t="str">
            <v>Operational:Maintenance:Infrastructure:Preventative Maintenance:Interval Based:Solid Waste Disposal:Electricity Generation Facilities:Electrical Equipment</v>
          </cell>
        </row>
        <row r="203">
          <cell r="A203" t="str">
            <v>Operational:Maintenance:Infrastructure:Preventative Maintenance:Interval Based:Solid Waste Disposal:Electricity Generation Facilities:Pipe Work</v>
          </cell>
        </row>
        <row r="204">
          <cell r="A204" t="str">
            <v>Operational:Maintenance:Infrastructure:Preventative Maintenance:Interval Based:Solid Waste Disposal:Electricity Generation Facilities:DC Systems</v>
          </cell>
        </row>
        <row r="205">
          <cell r="A205" t="str">
            <v>Operational:Maintenance:Infrastructure:Preventative Maintenance:Interval Based:Solid Waste Disposal:Electricity Generation Facilities:MV Transformers</v>
          </cell>
        </row>
        <row r="206">
          <cell r="A206" t="str">
            <v>Operational:Maintenance:Infrastructure:Preventative Maintenance:Interval Based:Solid Waste Disposal:Electricity Generation Facilities:HV Transformers</v>
          </cell>
        </row>
        <row r="207">
          <cell r="A207" t="str">
            <v>Operational:Maintenance:Infrastructure:Preventative Maintenance:Interval Based:Solid Waste Disposal:Electricity Generation Facilities:HV Switching-station Equipment</v>
          </cell>
        </row>
        <row r="208">
          <cell r="A208" t="str">
            <v>Operational:Maintenance:Infrastructure:Preventative Maintenance:Interval Based:Solid Waste Disposal:Electricity Generation Facilities:MV Substation Equipment</v>
          </cell>
        </row>
        <row r="209">
          <cell r="A209" t="str">
            <v>Operational:Maintenance:Infrastructure:Preventative Maintenance:Interval Based:Solid Waste Disposal:Electricity Generation Facilities:MV Switching Station Equipment</v>
          </cell>
        </row>
        <row r="210">
          <cell r="A210" t="str">
            <v>Operational:Maintenance:Infrastructure:Preventative Maintenance:Interval Based:Solid Waste Disposal:Electricity Generation Facilities:Metal Work</v>
          </cell>
        </row>
        <row r="211">
          <cell r="A211" t="str">
            <v>Operational:Maintenance:Infrastructure:Preventative Maintenance:Interval Based:Solid Waste Disposal:Electricity Generation Facilities:Mechanical Equipment</v>
          </cell>
        </row>
        <row r="212">
          <cell r="A212" t="str">
            <v>Operational:Maintenance:Infrastructure:Preventative Maintenance:Interval Based:Solid Waste Disposal:Electricity Generation Facilities:Land</v>
          </cell>
        </row>
        <row r="213">
          <cell r="A213" t="str">
            <v>Operational:Maintenance:Infrastructure:Preventative Maintenance:Interval Based:Solid Waste Disposal:Electricity Generation Facilities:Buildings</v>
          </cell>
        </row>
        <row r="214">
          <cell r="A214" t="str">
            <v>Operational:Maintenance:Infrastructure:Preventative Maintenance:Interval Based:Solid Waste Disposal:Electricity Generation Facilities:External Facilities</v>
          </cell>
        </row>
        <row r="215">
          <cell r="A215" t="str">
            <v>Operational:Maintenance:Infrastructure:Preventative Maintenance:Interval Based:Solid Waste Disposal:Electricity Generation Facilities:Pavements</v>
          </cell>
        </row>
        <row r="216">
          <cell r="A216" t="str">
            <v>Operational:Maintenance:Infrastructure:Preventative Maintenance:Interval Based:Solid Waste Disposal:Electricity Generation Facilities:Earthworks</v>
          </cell>
        </row>
        <row r="217">
          <cell r="A217" t="str">
            <v>Operational:Maintenance:Infrastructure:Preventative Maintenance:Interval Based:Solid Waste Disposal:Electricity Generation Facilities:Civil Structure</v>
          </cell>
        </row>
        <row r="218">
          <cell r="A218" t="str">
            <v>Operational:Maintenance:Infrastructure:Preventative Maintenance:Interval Based:Solid Waste Disposal:Electricity Generation Facilities:Service Connections on Site</v>
          </cell>
        </row>
        <row r="219">
          <cell r="A219" t="str">
            <v>Operational:Maintenance:Infrastructure:Preventative Maintenance:Interval Based:Solid Waste Disposal:Capital Spares</v>
          </cell>
        </row>
        <row r="220">
          <cell r="A220" t="str">
            <v>Operational:Maintenance:Infrastructure:Preventative Maintenance:Interval Based:Rail Infrastructure</v>
          </cell>
        </row>
        <row r="221">
          <cell r="A221" t="str">
            <v>Operational:Maintenance:Infrastructure:Preventative Maintenance:Interval Based:Rail Infrastructure:Rail Lines</v>
          </cell>
        </row>
        <row r="222">
          <cell r="A222" t="str">
            <v>Operational:Maintenance:Infrastructure:Preventative Maintenance:Interval Based:Rail Infrastructure:Rail Lines:Land</v>
          </cell>
        </row>
        <row r="223">
          <cell r="A223" t="str">
            <v>Operational:Maintenance:Infrastructure:Preventative Maintenance:Interval Based:Rail Infrastructure:Rail Lines:Rail Lines and Ballast</v>
          </cell>
        </row>
        <row r="224">
          <cell r="A224" t="str">
            <v>Operational:Maintenance:Infrastructure:Preventative Maintenance:Interval Based:Rail Infrastructure:Rail Lines:Earthworks</v>
          </cell>
        </row>
        <row r="225">
          <cell r="A225" t="str">
            <v>Operational:Maintenance:Infrastructure:Preventative Maintenance:Interval Based:Rail Infrastructure:Rail Structures</v>
          </cell>
        </row>
        <row r="226">
          <cell r="A226" t="str">
            <v>Operational:Maintenance:Infrastructure:Preventative Maintenance:Interval Based:Rail Infrastructure:Rail Structures:Rail Bridges</v>
          </cell>
        </row>
        <row r="227">
          <cell r="A227" t="str">
            <v>Operational:Maintenance:Infrastructure:Preventative Maintenance:Interval Based:Rail Infrastructure:Rail Structures:Pedestrian Bridges</v>
          </cell>
        </row>
        <row r="228">
          <cell r="A228" t="str">
            <v>Operational:Maintenance:Infrastructure:Preventative Maintenance:Interval Based:Rail Infrastructure:Rail Structures:Civil Structures</v>
          </cell>
        </row>
        <row r="229">
          <cell r="A229" t="str">
            <v>Operational:Maintenance:Infrastructure:Preventative Maintenance:Interval Based:Rail Infrastructure:Rail Furniture</v>
          </cell>
        </row>
        <row r="230">
          <cell r="A230" t="str">
            <v>Operational:Maintenance:Infrastructure:Preventative Maintenance:Interval Based:Rail Infrastructure:Drainage Collection</v>
          </cell>
        </row>
        <row r="231">
          <cell r="A231" t="str">
            <v>Operational:Maintenance:Infrastructure:Preventative Maintenance:Interval Based:Rail Infrastructure:Drainage Collection:Civil Structures</v>
          </cell>
        </row>
        <row r="232">
          <cell r="A232" t="str">
            <v>Operational:Maintenance:Infrastructure:Preventative Maintenance:Interval Based:Rail Infrastructure:Drainage Collection:Drainage</v>
          </cell>
        </row>
        <row r="233">
          <cell r="A233" t="str">
            <v>Operational:Maintenance:Infrastructure:Preventative Maintenance:Interval Based:Rail Infrastructure:Drainage Collection:Earthworks</v>
          </cell>
        </row>
        <row r="234">
          <cell r="A234" t="str">
            <v>Operational:Maintenance:Infrastructure:Preventative Maintenance:Interval Based:Rail Infrastructure:Drainage Collection:Metal Works</v>
          </cell>
        </row>
        <row r="235">
          <cell r="A235" t="str">
            <v>Operational:Maintenance:Infrastructure:Preventative Maintenance:Interval Based:Rail Infrastructure:Drainage Collection:External Facilities</v>
          </cell>
        </row>
        <row r="236">
          <cell r="A236" t="str">
            <v>Operational:Maintenance:Infrastructure:Preventative Maintenance:Interval Based:Rail Infrastructure:Drainage Collection:Pipe Work</v>
          </cell>
        </row>
        <row r="237">
          <cell r="A237" t="str">
            <v>Operational:Maintenance:Infrastructure:Preventative Maintenance:Interval Based:Rail Infrastructure:Storm water Conveyance</v>
          </cell>
        </row>
        <row r="238">
          <cell r="A238" t="str">
            <v>Operational:Maintenance:Infrastructure:Preventative Maintenance:Interval Based:Rail Infrastructure:Storm water Conveyance:Civil Structures</v>
          </cell>
        </row>
        <row r="239">
          <cell r="A239" t="str">
            <v>Operational:Maintenance:Infrastructure:Preventative Maintenance:Interval Based:Rail Infrastructure:Storm water Conveyance:Drainage</v>
          </cell>
        </row>
        <row r="240">
          <cell r="A240" t="str">
            <v>Operational:Maintenance:Infrastructure:Preventative Maintenance:Interval Based:Rail Infrastructure:Storm water Conveyance:Earthworks</v>
          </cell>
        </row>
        <row r="241">
          <cell r="A241" t="str">
            <v>Operational:Maintenance:Infrastructure:Preventative Maintenance:Interval Based:Rail Infrastructure:Storm water Conveyance:Metal Works</v>
          </cell>
        </row>
        <row r="242">
          <cell r="A242" t="str">
            <v>Operational:Maintenance:Infrastructure:Preventative Maintenance:Interval Based:Rail Infrastructure:Storm water Conveyance:External Facilities</v>
          </cell>
        </row>
        <row r="243">
          <cell r="A243" t="str">
            <v>Operational:Maintenance:Infrastructure:Preventative Maintenance:Interval Based:Rail Infrastructure:Storm water Conveyance:Pipe Work</v>
          </cell>
        </row>
        <row r="244">
          <cell r="A244" t="str">
            <v>Operational:Maintenance:Infrastructure:Preventative Maintenance:Interval Based:Rail Infrastructure:Attenuation</v>
          </cell>
        </row>
        <row r="245">
          <cell r="A245" t="str">
            <v>Operational:Maintenance:Infrastructure:Preventative Maintenance:Interval Based:Rail Infrastructure:Attenuation:Civil Structures</v>
          </cell>
        </row>
        <row r="246">
          <cell r="A246" t="str">
            <v>Operational:Maintenance:Infrastructure:Preventative Maintenance:Interval Based:Rail Infrastructure:Attenuation:Drainage</v>
          </cell>
        </row>
        <row r="247">
          <cell r="A247" t="str">
            <v>Operational:Maintenance:Infrastructure:Preventative Maintenance:Interval Based:Rail Infrastructure:Attenuation:Earthworks</v>
          </cell>
        </row>
        <row r="248">
          <cell r="A248" t="str">
            <v>Operational:Maintenance:Infrastructure:Preventative Maintenance:Interval Based:Rail Infrastructure:Attenuation:Metal Works</v>
          </cell>
        </row>
        <row r="249">
          <cell r="A249" t="str">
            <v>Operational:Maintenance:Infrastructure:Preventative Maintenance:Interval Based:Rail Infrastructure:Attenuation:External Facilities</v>
          </cell>
        </row>
        <row r="250">
          <cell r="A250" t="str">
            <v>Operational:Maintenance:Infrastructure:Preventative Maintenance:Interval Based:Rail Infrastructure:Attenuation:Pipe Work</v>
          </cell>
        </row>
        <row r="251">
          <cell r="A251" t="str">
            <v>Operational:Maintenance:Infrastructure:Preventative Maintenance:Interval Based:Rail Infrastructure:MV Substations</v>
          </cell>
        </row>
        <row r="252">
          <cell r="A252" t="str">
            <v>Operational:Maintenance:Infrastructure:Preventative Maintenance:Interval Based:Rail Infrastructure:MV Substations:MV Transformers</v>
          </cell>
        </row>
        <row r="253">
          <cell r="A253" t="str">
            <v>Operational:Maintenance:Infrastructure:Preventative Maintenance:Interval Based:Rail Infrastructure:MV Substations:MV Substation Equipment</v>
          </cell>
        </row>
        <row r="254">
          <cell r="A254" t="str">
            <v>Operational:Maintenance:Infrastructure:Preventative Maintenance:Interval Based:Rail Infrastructure:MV Substations:DC Systems</v>
          </cell>
        </row>
        <row r="255">
          <cell r="A255" t="str">
            <v>Operational:Maintenance:Infrastructure:Preventative Maintenance:Interval Based:Rail Infrastructure:MV Substations:MV Mini-substations</v>
          </cell>
        </row>
        <row r="256">
          <cell r="A256" t="str">
            <v>Operational:Maintenance:Infrastructure:Preventative Maintenance:Interval Based:Rail Infrastructure:MV Substations:MV Network Equipment</v>
          </cell>
        </row>
        <row r="257">
          <cell r="A257" t="str">
            <v>Operational:Maintenance:Infrastructure:Preventative Maintenance:Interval Based:Rail Infrastructure:MV Substations:Electricity Bulk Meters</v>
          </cell>
        </row>
        <row r="258">
          <cell r="A258" t="str">
            <v>Operational:Maintenance:Infrastructure:Preventative Maintenance:Interval Based:Rail Infrastructure:MV Substations:Control and Instrumentation</v>
          </cell>
        </row>
        <row r="259">
          <cell r="A259" t="str">
            <v>Operational:Maintenance:Infrastructure:Preventative Maintenance:Interval Based:Rail Infrastructure:MV Substations:Communication Equipment</v>
          </cell>
        </row>
        <row r="260">
          <cell r="A260" t="str">
            <v>Operational:Maintenance:Infrastructure:Preventative Maintenance:Interval Based:Rail Infrastructure:MV Substations:Land</v>
          </cell>
        </row>
        <row r="261">
          <cell r="A261" t="str">
            <v>Operational:Maintenance:Infrastructure:Preventative Maintenance:Interval Based:Rail Infrastructure:MV Substations:Buildings</v>
          </cell>
        </row>
        <row r="262">
          <cell r="A262" t="str">
            <v>Operational:Maintenance:Infrastructure:Preventative Maintenance:Interval Based:Rail Infrastructure:MV Substations:External Facilities</v>
          </cell>
        </row>
        <row r="263">
          <cell r="A263" t="str">
            <v>Operational:Maintenance:Infrastructure:Preventative Maintenance:Interval Based:Rail Infrastructure:MV Substations:Civil Structures</v>
          </cell>
        </row>
        <row r="264">
          <cell r="A264" t="str">
            <v>Operational:Maintenance:Infrastructure:Preventative Maintenance:Interval Based:Rail Infrastructure:MV Substations:Metal Works</v>
          </cell>
        </row>
        <row r="265">
          <cell r="A265" t="str">
            <v>Operational:Maintenance:Infrastructure:Preventative Maintenance:Interval Based:Rail Infrastructure:MV Substations:Earthworks</v>
          </cell>
        </row>
        <row r="266">
          <cell r="A266" t="str">
            <v>Operational:Maintenance:Infrastructure:Preventative Maintenance:Interval Based:Rail Infrastructure:MV Substations:Pavement</v>
          </cell>
        </row>
        <row r="267">
          <cell r="A267" t="str">
            <v>Operational:Maintenance:Infrastructure:Preventative Maintenance:Interval Based:Rail Infrastructure:MV Substations:Service Connection on Site</v>
          </cell>
        </row>
        <row r="268">
          <cell r="A268" t="str">
            <v>Operational:Maintenance:Infrastructure:Preventative Maintenance:Interval Based:Rail Infrastructure:LV Networks</v>
          </cell>
        </row>
        <row r="269">
          <cell r="A269" t="str">
            <v>Operational:Maintenance:Infrastructure:Preventative Maintenance:Interval Based:Rail Infrastructure:LV Networks:LV Conductors</v>
          </cell>
        </row>
        <row r="270">
          <cell r="A270" t="str">
            <v>Operational:Maintenance:Infrastructure:Preventative Maintenance:Interval Based:Rail Infrastructure:LV Networks:Public Lighting</v>
          </cell>
        </row>
        <row r="271">
          <cell r="A271" t="str">
            <v>Operational:Maintenance:Infrastructure:Preventative Maintenance:Interval Based:Rail Infrastructure:LV Networks:Municipal Service Connections</v>
          </cell>
        </row>
        <row r="272">
          <cell r="A272" t="str">
            <v>Operational:Maintenance:Infrastructure:Preventative Maintenance:Interval Based:Rail Infrastructure:LV Networks:Electricity Meters</v>
          </cell>
        </row>
        <row r="273">
          <cell r="A273" t="str">
            <v>Operational:Maintenance:Infrastructure:Preventative Maintenance:Interval Based:Rail Infrastructure:Capital Spares</v>
          </cell>
        </row>
        <row r="274">
          <cell r="A274" t="str">
            <v>Operational:Maintenance:Infrastructure:Preventative Maintenance:Interval Based:Information and Communication Infrastructure</v>
          </cell>
        </row>
        <row r="275">
          <cell r="A275" t="str">
            <v>Operational:Maintenance:Infrastructure:Preventative Maintenance:Interval Based:Information and Communication Infrastructure:Data Centres</v>
          </cell>
        </row>
        <row r="276">
          <cell r="A276" t="str">
            <v>Operational:Maintenance:Infrastructure:Preventative Maintenance:Interval Based:Information and Communication Infrastructure:Data Centres:Buildings</v>
          </cell>
        </row>
        <row r="277">
          <cell r="A277" t="str">
            <v>Operational:Maintenance:Infrastructure:Preventative Maintenance:Interval Based:Information and Communication Infrastructure:Data Centres:Electrical Equipment</v>
          </cell>
        </row>
        <row r="278">
          <cell r="A278" t="str">
            <v>Operational:Maintenance:Infrastructure:Preventative Maintenance:Interval Based:Information and Communication Infrastructure:Core Layers</v>
          </cell>
        </row>
        <row r="279">
          <cell r="A279" t="str">
            <v>Operational:Maintenance:Infrastructure:Preventative Maintenance:Interval Based:Information and Communication Infrastructure:Core Layers:Buildings</v>
          </cell>
        </row>
        <row r="280">
          <cell r="A280" t="str">
            <v>Operational:Maintenance:Infrastructure:Preventative Maintenance:Interval Based:Information and Communication Infrastructure:Core Layers:Civil Structures</v>
          </cell>
        </row>
        <row r="281">
          <cell r="A281" t="str">
            <v>Operational:Maintenance:Infrastructure:Preventative Maintenance:Interval Based:Information and Communication Infrastructure:Core Layers:Electrical Equipment</v>
          </cell>
        </row>
        <row r="282">
          <cell r="A282" t="str">
            <v>Operational:Maintenance:Infrastructure:Preventative Maintenance:Interval Based:Information and Communication Infrastructure:Core Layers:Communication Equipment</v>
          </cell>
        </row>
        <row r="283">
          <cell r="A283" t="str">
            <v>Operational:Maintenance:Infrastructure:Preventative Maintenance:Interval Based:Information and Communication Infrastructure:Distribution Layers</v>
          </cell>
        </row>
        <row r="284">
          <cell r="A284" t="str">
            <v>Operational:Maintenance:Infrastructure:Preventative Maintenance:Interval Based:Information and Communication Infrastructure:Distribution Layers:Communication Equipment</v>
          </cell>
        </row>
        <row r="285">
          <cell r="A285" t="str">
            <v>Operational:Maintenance:Infrastructure:Preventative Maintenance:Interval Based:Information and Communication Infrastructure:Capital Spares</v>
          </cell>
        </row>
        <row r="286">
          <cell r="A286" t="str">
            <v>Operational:Maintenance:Infrastructure:Preventative Maintenance:Interval Based:Water Supply Infrastructure</v>
          </cell>
        </row>
        <row r="287">
          <cell r="A287" t="str">
            <v>Operational:Maintenance:Infrastructure:Preventative Maintenance:Interval Based:Water Supply Infrastructure:Dams and Weirs</v>
          </cell>
        </row>
        <row r="288">
          <cell r="A288" t="str">
            <v>Operational:Maintenance:Infrastructure:Preventative Maintenance:Interval Based:Water Supply Infrastructure:Dams and Weirs:Land</v>
          </cell>
        </row>
        <row r="289">
          <cell r="A289" t="str">
            <v>Operational:Maintenance:Infrastructure:Preventative Maintenance:Interval Based:Water Supply Infrastructure:Dams and Weirs:External Facilities</v>
          </cell>
        </row>
        <row r="290">
          <cell r="A290" t="str">
            <v>Operational:Maintenance:Infrastructure:Preventative Maintenance:Interval Based:Water Supply Infrastructure:Dams and Weirs:Buildings</v>
          </cell>
        </row>
        <row r="291">
          <cell r="A291" t="str">
            <v>Operational:Maintenance:Infrastructure:Preventative Maintenance:Interval Based:Water Supply Infrastructure:Dams and Weirs:Civil Structure</v>
          </cell>
        </row>
        <row r="292">
          <cell r="A292" t="str">
            <v>Operational:Maintenance:Infrastructure:Preventative Maintenance:Interval Based:Water Supply Infrastructure:Dams and Weirs:Earthworks</v>
          </cell>
        </row>
        <row r="293">
          <cell r="A293" t="str">
            <v>Operational:Maintenance:Infrastructure:Preventative Maintenance:Interval Based:Water Supply Infrastructure:Dams and Weirs:Electrical Equipment</v>
          </cell>
        </row>
        <row r="294">
          <cell r="A294" t="str">
            <v>Operational:Maintenance:Infrastructure:Preventative Maintenance:Interval Based:Water Supply Infrastructure:Dams and Weirs:Mechanical Equipment</v>
          </cell>
        </row>
        <row r="295">
          <cell r="A295" t="str">
            <v>Operational:Maintenance:Infrastructure:Preventative Maintenance:Interval Based:Water Supply Infrastructure:Dams and Weirs:Metal Work</v>
          </cell>
        </row>
        <row r="296">
          <cell r="A296" t="str">
            <v>Operational:Maintenance:Infrastructure:Preventative Maintenance:Interval Based:Water Supply Infrastructure:Dams and Weirs:Pavements</v>
          </cell>
        </row>
        <row r="297">
          <cell r="A297" t="str">
            <v>Operational:Maintenance:Infrastructure:Preventative Maintenance:Interval Based:Water Supply Infrastructure:Dams and Weirs:Pipe Work</v>
          </cell>
        </row>
        <row r="298">
          <cell r="A298" t="str">
            <v>Operational:Maintenance:Infrastructure:Preventative Maintenance:Interval Based:Water Supply Infrastructure:Dams and Weirs:Service Connections on Site</v>
          </cell>
        </row>
        <row r="299">
          <cell r="A299" t="str">
            <v>Operational:Maintenance:Infrastructure:Preventative Maintenance:Interval Based:Water Supply Infrastructure:Boreholes</v>
          </cell>
        </row>
        <row r="300">
          <cell r="A300" t="str">
            <v>Operational:Maintenance:Infrastructure:Preventative Maintenance:Interval Based:Water Supply Infrastructure:Boreholes:Land</v>
          </cell>
        </row>
        <row r="301">
          <cell r="A301" t="str">
            <v>Operational:Maintenance:Infrastructure:Preventative Maintenance:Interval Based:Water Supply Infrastructure:Boreholes:Civil Structures</v>
          </cell>
        </row>
        <row r="302">
          <cell r="A302" t="str">
            <v>Operational:Maintenance:Infrastructure:Preventative Maintenance:Interval Based:Water Supply Infrastructure:Boreholes:Earthworks</v>
          </cell>
        </row>
        <row r="303">
          <cell r="A303" t="str">
            <v>Operational:Maintenance:Infrastructure:Preventative Maintenance:Interval Based:Water Supply Infrastructure:Boreholes:Electrical Equipment</v>
          </cell>
        </row>
        <row r="304">
          <cell r="A304" t="str">
            <v>Operational:Maintenance:Infrastructure:Preventative Maintenance:Interval Based:Water Supply Infrastructure:Boreholes:External Facilities</v>
          </cell>
        </row>
        <row r="305">
          <cell r="A305" t="str">
            <v>Operational:Maintenance:Infrastructure:Preventative Maintenance:Interval Based:Water Supply Infrastructure:Boreholes:Mechanical Equipment</v>
          </cell>
        </row>
        <row r="306">
          <cell r="A306" t="str">
            <v>Operational:Maintenance:Infrastructure:Preventative Maintenance:Interval Based:Water Supply Infrastructure:Boreholes:Pavements</v>
          </cell>
        </row>
        <row r="307">
          <cell r="A307" t="str">
            <v>Operational:Maintenance:Infrastructure:Preventative Maintenance:Interval Based:Water Supply Infrastructure:Boreholes:Pipe Work</v>
          </cell>
        </row>
        <row r="308">
          <cell r="A308" t="str">
            <v>Operational:Maintenance:Infrastructure:Preventative Maintenance:Interval Based:Water Supply Infrastructure:Boreholes:Service Connections on Site</v>
          </cell>
        </row>
        <row r="309">
          <cell r="A309" t="str">
            <v>Operational:Maintenance:Infrastructure:Preventative Maintenance:Interval Based:Water Supply Infrastructure:Bulk Mains</v>
          </cell>
        </row>
        <row r="310">
          <cell r="A310" t="str">
            <v>Operational:Maintenance:Infrastructure:Preventative Maintenance:Interval Based:Water Supply Infrastructure:Bulk Mains:Pipe Work</v>
          </cell>
        </row>
        <row r="311">
          <cell r="A311" t="str">
            <v>Operational:Maintenance:Infrastructure:Preventative Maintenance:Interval Based:Water Supply Infrastructure:Bulk Mains:Pipe Bridges</v>
          </cell>
        </row>
        <row r="312">
          <cell r="A312" t="str">
            <v>Operational:Maintenance:Infrastructure:Preventative Maintenance:Interval Based:Water Supply Infrastructure:Bulk Mains:Electrical Equipment</v>
          </cell>
        </row>
        <row r="313">
          <cell r="A313" t="str">
            <v>Operational:Maintenance:Infrastructure:Preventative Maintenance:Interval Based:Water Supply Infrastructure:Distribution</v>
          </cell>
        </row>
        <row r="314">
          <cell r="A314" t="str">
            <v>Operational:Maintenance:Infrastructure:Preventative Maintenance:Interval Based:Water Supply Infrastructure:Distribution:Municipal Service Connections</v>
          </cell>
        </row>
        <row r="315">
          <cell r="A315" t="str">
            <v>Operational:Maintenance:Infrastructure:Preventative Maintenance:Interval Based:Water Supply Infrastructure:Distribution:Pipe Work</v>
          </cell>
        </row>
        <row r="316">
          <cell r="A316" t="str">
            <v>Operational:Maintenance:Infrastructure:Preventative Maintenance:Interval Based:Water Supply Infrastructure:Distribution:Pipe Bridges</v>
          </cell>
        </row>
        <row r="317">
          <cell r="A317" t="str">
            <v>Operational:Maintenance:Infrastructure:Preventative Maintenance:Interval Based:Water Supply Infrastructure:Distribution Points</v>
          </cell>
        </row>
        <row r="318">
          <cell r="A318" t="str">
            <v>Operational:Maintenance:Infrastructure:Preventative Maintenance:Interval Based:Water Supply Infrastructure:Distribution Points:Communal Standpipes</v>
          </cell>
        </row>
        <row r="319">
          <cell r="A319" t="str">
            <v>Operational:Maintenance:Infrastructure:Preventative Maintenance:Interval Based:Water Supply Infrastructure:Distribution Points:Pipe Work</v>
          </cell>
        </row>
        <row r="320">
          <cell r="A320" t="str">
            <v>Operational:Maintenance:Infrastructure:Preventative Maintenance:Interval Based:Water Supply Infrastructure:Reservoirs</v>
          </cell>
        </row>
        <row r="321">
          <cell r="A321" t="str">
            <v>Operational:Maintenance:Infrastructure:Preventative Maintenance:Interval Based:Water Supply Infrastructure:Reservoirs:Land</v>
          </cell>
        </row>
        <row r="322">
          <cell r="A322" t="str">
            <v>Operational:Maintenance:Infrastructure:Preventative Maintenance:Interval Based:Water Supply Infrastructure:Reservoirs:External Facilities</v>
          </cell>
        </row>
        <row r="323">
          <cell r="A323" t="str">
            <v>Operational:Maintenance:Infrastructure:Preventative Maintenance:Interval Based:Water Supply Infrastructure:Reservoirs:Buildings</v>
          </cell>
        </row>
        <row r="324">
          <cell r="A324" t="str">
            <v>Operational:Maintenance:Infrastructure:Preventative Maintenance:Interval Based:Water Supply Infrastructure:Reservoirs:Civil Structure</v>
          </cell>
        </row>
        <row r="325">
          <cell r="A325" t="str">
            <v>Operational:Maintenance:Infrastructure:Preventative Maintenance:Interval Based:Water Supply Infrastructure:Reservoirs:Earthworks</v>
          </cell>
        </row>
        <row r="326">
          <cell r="A326" t="str">
            <v>Operational:Maintenance:Infrastructure:Preventative Maintenance:Interval Based:Water Supply Infrastructure:Reservoirs:Electrical Equipment</v>
          </cell>
        </row>
        <row r="327">
          <cell r="A327" t="str">
            <v>Operational:Maintenance:Infrastructure:Preventative Maintenance:Interval Based:Water Supply Infrastructure:Reservoirs:Mechanical Equipment</v>
          </cell>
        </row>
        <row r="328">
          <cell r="A328" t="str">
            <v>Operational:Maintenance:Infrastructure:Preventative Maintenance:Interval Based:Water Supply Infrastructure:Reservoirs:Metal Work</v>
          </cell>
        </row>
        <row r="329">
          <cell r="A329" t="str">
            <v>Operational:Maintenance:Infrastructure:Preventative Maintenance:Interval Based:Water Supply Infrastructure:Reservoirs:Pavements</v>
          </cell>
        </row>
        <row r="330">
          <cell r="A330" t="str">
            <v>Operational:Maintenance:Infrastructure:Preventative Maintenance:Interval Based:Water Supply Infrastructure:Reservoirs:Pipe Work</v>
          </cell>
        </row>
        <row r="331">
          <cell r="A331" t="str">
            <v>Operational:Maintenance:Infrastructure:Preventative Maintenance:Interval Based:Water Supply Infrastructure:Reservoirs:Service Connections on Site</v>
          </cell>
        </row>
        <row r="332">
          <cell r="A332" t="str">
            <v>Operational:Maintenance:Infrastructure:Preventative Maintenance:Interval Based:Water Supply Infrastructure:PRV Stations</v>
          </cell>
        </row>
        <row r="333">
          <cell r="A333" t="str">
            <v>Operational:Maintenance:Infrastructure:Preventative Maintenance:Interval Based:Water Supply Infrastructure:PRV Stations:Land</v>
          </cell>
        </row>
        <row r="334">
          <cell r="A334" t="str">
            <v>Operational:Maintenance:Infrastructure:Preventative Maintenance:Interval Based:Water Supply Infrastructure:PRV Stations:External Facilities</v>
          </cell>
        </row>
        <row r="335">
          <cell r="A335" t="str">
            <v>Operational:Maintenance:Infrastructure:Preventative Maintenance:Interval Based:Water Supply Infrastructure:PRV Stations:Buildings</v>
          </cell>
        </row>
        <row r="336">
          <cell r="A336" t="str">
            <v>Operational:Maintenance:Infrastructure:Preventative Maintenance:Interval Based:Water Supply Infrastructure:PRV Stations:Civil Structure</v>
          </cell>
        </row>
        <row r="337">
          <cell r="A337" t="str">
            <v>Operational:Maintenance:Infrastructure:Preventative Maintenance:Interval Based:Water Supply Infrastructure:PRV Stations:Earthworks</v>
          </cell>
        </row>
        <row r="338">
          <cell r="A338" t="str">
            <v>Operational:Maintenance:Infrastructure:Preventative Maintenance:Interval Based:Water Supply Infrastructure:PRV Stations:Electrical Equipment</v>
          </cell>
        </row>
        <row r="339">
          <cell r="A339" t="str">
            <v>Operational:Maintenance:Infrastructure:Preventative Maintenance:Interval Based:Water Supply Infrastructure:PRV Stations:Mechanical Equipment</v>
          </cell>
        </row>
        <row r="340">
          <cell r="A340" t="str">
            <v>Operational:Maintenance:Infrastructure:Preventative Maintenance:Interval Based:Water Supply Infrastructure:PRV Stations:Metal Work</v>
          </cell>
        </row>
        <row r="341">
          <cell r="A341" t="str">
            <v>Operational:Maintenance:Infrastructure:Preventative Maintenance:Interval Based:Water Supply Infrastructure:PRV Stations:Pavements</v>
          </cell>
        </row>
        <row r="342">
          <cell r="A342" t="str">
            <v>Operational:Maintenance:Infrastructure:Preventative Maintenance:Interval Based:Water Supply Infrastructure:PRV Stations:Pipe Work</v>
          </cell>
        </row>
        <row r="343">
          <cell r="A343" t="str">
            <v>Operational:Maintenance:Infrastructure:Preventative Maintenance:Interval Based:Water Supply Infrastructure:PRV Stations:Service Connections on Site</v>
          </cell>
        </row>
        <row r="344">
          <cell r="A344" t="str">
            <v>Operational:Maintenance:Infrastructure:Preventative Maintenance:Interval Based:Water Supply Infrastructure:Pump Station</v>
          </cell>
        </row>
        <row r="345">
          <cell r="A345" t="str">
            <v>Operational:Maintenance:Infrastructure:Preventative Maintenance:Interval Based:Water Supply Infrastructure:Pump Station:Land</v>
          </cell>
        </row>
        <row r="346">
          <cell r="A346" t="str">
            <v>Operational:Maintenance:Infrastructure:Preventative Maintenance:Interval Based:Water Supply Infrastructure:Pump Station:External Facilities</v>
          </cell>
        </row>
        <row r="347">
          <cell r="A347" t="str">
            <v>Operational:Maintenance:Infrastructure:Preventative Maintenance:Interval Based:Water Supply Infrastructure:Pump Station:Buildings</v>
          </cell>
        </row>
        <row r="348">
          <cell r="A348" t="str">
            <v>Operational:Maintenance:Infrastructure:Preventative Maintenance:Interval Based:Water Supply Infrastructure:Pump Station:Civil Structure</v>
          </cell>
        </row>
        <row r="349">
          <cell r="A349" t="str">
            <v>Operational:Maintenance:Infrastructure:Preventative Maintenance:Interval Based:Water Supply Infrastructure:Pump Station:Earthworks</v>
          </cell>
        </row>
        <row r="350">
          <cell r="A350" t="str">
            <v>Operational:Maintenance:Infrastructure:Preventative Maintenance:Interval Based:Water Supply Infrastructure:Pump Station:Electrical Equipment</v>
          </cell>
        </row>
        <row r="351">
          <cell r="A351" t="str">
            <v>Operational:Maintenance:Infrastructure:Preventative Maintenance:Interval Based:Water Supply Infrastructure:Pump Station:Mechanical Equipment</v>
          </cell>
        </row>
        <row r="352">
          <cell r="A352" t="str">
            <v>Operational:Maintenance:Infrastructure:Preventative Maintenance:Interval Based:Water Supply Infrastructure:Pump Station:Metal Work</v>
          </cell>
        </row>
        <row r="353">
          <cell r="A353" t="str">
            <v>Operational:Maintenance:Infrastructure:Preventative Maintenance:Interval Based:Water Supply Infrastructure:Pump Station:Pavements</v>
          </cell>
        </row>
        <row r="354">
          <cell r="A354" t="str">
            <v>Operational:Maintenance:Infrastructure:Preventative Maintenance:Interval Based:Water Supply Infrastructure:Pump Station:Pipe Work</v>
          </cell>
        </row>
        <row r="355">
          <cell r="A355" t="str">
            <v>Operational:Maintenance:Infrastructure:Preventative Maintenance:Interval Based:Water Supply Infrastructure:Pump Station:Service Connections on Site</v>
          </cell>
        </row>
        <row r="356">
          <cell r="A356" t="str">
            <v>Operational:Maintenance:Infrastructure:Preventative Maintenance:Interval Based:Water Supply Infrastructure:Water Treatment</v>
          </cell>
        </row>
        <row r="357">
          <cell r="A357" t="str">
            <v>Operational:Maintenance:Infrastructure:Preventative Maintenance:Interval Based:Water Supply Infrastructure:Water Treatment:Land</v>
          </cell>
        </row>
        <row r="358">
          <cell r="A358" t="str">
            <v>Operational:Maintenance:Infrastructure:Preventative Maintenance:Interval Based:Water Supply Infrastructure:Water Treatment:External Facilities</v>
          </cell>
        </row>
        <row r="359">
          <cell r="A359" t="str">
            <v>Operational:Maintenance:Infrastructure:Preventative Maintenance:Interval Based:Water Supply Infrastructure:Water Treatment:Buildings</v>
          </cell>
        </row>
        <row r="360">
          <cell r="A360" t="str">
            <v>Operational:Maintenance:Infrastructure:Preventative Maintenance:Interval Based:Water Supply Infrastructure:Water Treatment:Civil Structure</v>
          </cell>
        </row>
        <row r="361">
          <cell r="A361" t="str">
            <v>Operational:Maintenance:Infrastructure:Preventative Maintenance:Interval Based:Water Supply Infrastructure:Water Treatment:Earthworks</v>
          </cell>
        </row>
        <row r="362">
          <cell r="A362" t="str">
            <v>Operational:Maintenance:Infrastructure:Preventative Maintenance:Interval Based:Water Supply Infrastructure:Water Treatment:Electrical Equipment</v>
          </cell>
        </row>
        <row r="363">
          <cell r="A363" t="str">
            <v>Operational:Maintenance:Infrastructure:Preventative Maintenance:Interval Based:Water Supply Infrastructure:Water Treatment:Mechanical Equipment</v>
          </cell>
        </row>
        <row r="364">
          <cell r="A364" t="str">
            <v>Operational:Maintenance:Infrastructure:Preventative Maintenance:Interval Based:Water Supply Infrastructure:Water Treatment:Metal Work</v>
          </cell>
        </row>
        <row r="365">
          <cell r="A365" t="str">
            <v>Operational:Maintenance:Infrastructure:Preventative Maintenance:Interval Based:Water Supply Infrastructure:Water Treatment:Pavements</v>
          </cell>
        </row>
        <row r="366">
          <cell r="A366" t="str">
            <v>Operational:Maintenance:Infrastructure:Preventative Maintenance:Interval Based:Water Supply Infrastructure:Water Treatment:Pipe Work</v>
          </cell>
        </row>
        <row r="367">
          <cell r="A367" t="str">
            <v>Operational:Maintenance:Infrastructure:Preventative Maintenance:Interval Based:Water Supply Infrastructure:Water Treatment:Service Connections on Site</v>
          </cell>
        </row>
        <row r="368">
          <cell r="A368" t="str">
            <v>Operational:Maintenance:Infrastructure:Preventative Maintenance:Interval Based:Water Supply Infrastructure:Capital Spares</v>
          </cell>
        </row>
        <row r="369">
          <cell r="A369" t="str">
            <v>Operational:Maintenance:Infrastructure:Preventative Maintenance:Interval Based:Sanitation Infrastructure</v>
          </cell>
        </row>
        <row r="370">
          <cell r="A370" t="str">
            <v>Operational:Maintenance:Infrastructure:Preventative Maintenance:Interval Based:Sanitation Infrastructure:Pump Station</v>
          </cell>
        </row>
        <row r="371">
          <cell r="A371" t="str">
            <v>Operational:Maintenance:Infrastructure:Preventative Maintenance:Interval Based:Sanitation Infrastructure:Pump Station:Land</v>
          </cell>
        </row>
        <row r="372">
          <cell r="A372" t="str">
            <v>Operational:Maintenance:Infrastructure:Preventative Maintenance:Interval Based:Sanitation Infrastructure:Pump Station:External Facilities</v>
          </cell>
        </row>
        <row r="373">
          <cell r="A373" t="str">
            <v>Operational:Maintenance:Infrastructure:Preventative Maintenance:Interval Based:Sanitation Infrastructure:Pump Station:Buildings</v>
          </cell>
        </row>
        <row r="374">
          <cell r="A374" t="str">
            <v>Operational:Maintenance:Infrastructure:Preventative Maintenance:Interval Based:Sanitation Infrastructure:Pump Station:Civil Structure</v>
          </cell>
        </row>
        <row r="375">
          <cell r="A375" t="str">
            <v>Operational:Maintenance:Infrastructure:Preventative Maintenance:Interval Based:Sanitation Infrastructure:Pump Station:Earthworks</v>
          </cell>
        </row>
        <row r="376">
          <cell r="A376" t="str">
            <v>Operational:Maintenance:Infrastructure:Preventative Maintenance:Interval Based:Sanitation Infrastructure:Pump Station:Electrical Equipment</v>
          </cell>
        </row>
        <row r="377">
          <cell r="A377" t="str">
            <v>Operational:Maintenance:Infrastructure:Preventative Maintenance:Interval Based:Sanitation Infrastructure:Pump Station:Mechanical Equipment</v>
          </cell>
        </row>
        <row r="378">
          <cell r="A378" t="str">
            <v>Operational:Maintenance:Infrastructure:Preventative Maintenance:Interval Based:Sanitation Infrastructure:Pump Station:Metal Work</v>
          </cell>
        </row>
        <row r="379">
          <cell r="A379" t="str">
            <v>Operational:Maintenance:Infrastructure:Preventative Maintenance:Interval Based:Sanitation Infrastructure:Pump Station:Pavements</v>
          </cell>
        </row>
        <row r="380">
          <cell r="A380" t="str">
            <v>Operational:Maintenance:Infrastructure:Preventative Maintenance:Interval Based:Sanitation Infrastructure:Pump Station:Pipe Work</v>
          </cell>
        </row>
        <row r="381">
          <cell r="A381" t="str">
            <v>Operational:Maintenance:Infrastructure:Preventative Maintenance:Interval Based:Sanitation Infrastructure:Pump Station:Service Connections on Site</v>
          </cell>
        </row>
        <row r="382">
          <cell r="A382" t="str">
            <v>Operational:Maintenance:Infrastructure:Preventative Maintenance:Interval Based:Sanitation Infrastructure:Reticulation</v>
          </cell>
        </row>
        <row r="383">
          <cell r="A383" t="str">
            <v>Operational:Maintenance:Infrastructure:Preventative Maintenance:Interval Based:Sanitation Infrastructure:Reticulation:Civil Structures</v>
          </cell>
        </row>
        <row r="384">
          <cell r="A384" t="str">
            <v>Operational:Maintenance:Infrastructure:Preventative Maintenance:Interval Based:Sanitation Infrastructure:Reticulation:Pipe Work</v>
          </cell>
        </row>
        <row r="385">
          <cell r="A385" t="str">
            <v>Operational:Maintenance:Infrastructure:Preventative Maintenance:Interval Based:Sanitation Infrastructure:Reticulation:Pipe Bridges</v>
          </cell>
        </row>
        <row r="386">
          <cell r="A386" t="str">
            <v>Operational:Maintenance:Infrastructure:Preventative Maintenance:Interval Based:Sanitation Infrastructure:Reticulation:Municipal Service Connection</v>
          </cell>
        </row>
        <row r="387">
          <cell r="A387" t="str">
            <v>Operational:Maintenance:Infrastructure:Preventative Maintenance:Interval Based:Sanitation Infrastructure:Waste Water Treatment</v>
          </cell>
        </row>
        <row r="388">
          <cell r="A388" t="str">
            <v>Operational:Maintenance:Infrastructure:Preventative Maintenance:Interval Based:Sanitation Infrastructure:Waste Water Treatment:Land</v>
          </cell>
        </row>
        <row r="389">
          <cell r="A389" t="str">
            <v>Operational:Maintenance:Infrastructure:Preventative Maintenance:Interval Based:Sanitation Infrastructure:Waste Water Treatment:External Facilities</v>
          </cell>
        </row>
        <row r="390">
          <cell r="A390" t="str">
            <v>Operational:Maintenance:Infrastructure:Preventative Maintenance:Interval Based:Sanitation Infrastructure:Waste Water Treatment:Buildings</v>
          </cell>
        </row>
        <row r="391">
          <cell r="A391" t="str">
            <v>Operational:Maintenance:Infrastructure:Preventative Maintenance:Interval Based:Sanitation Infrastructure:Waste Water Treatment:Civil Structure</v>
          </cell>
        </row>
        <row r="392">
          <cell r="A392" t="str">
            <v>Operational:Maintenance:Infrastructure:Preventative Maintenance:Interval Based:Sanitation Infrastructure:Waste Water Treatment:Earthworks</v>
          </cell>
        </row>
        <row r="393">
          <cell r="A393" t="str">
            <v>Operational:Maintenance:Infrastructure:Preventative Maintenance:Interval Based:Sanitation Infrastructure:Waste Water Treatment:Electrical Equipment</v>
          </cell>
        </row>
        <row r="394">
          <cell r="A394" t="str">
            <v>Operational:Maintenance:Infrastructure:Preventative Maintenance:Interval Based:Sanitation Infrastructure:Waste Water Treatment:Mechanical Equipment</v>
          </cell>
        </row>
        <row r="395">
          <cell r="A395" t="str">
            <v>Operational:Maintenance:Infrastructure:Preventative Maintenance:Interval Based:Sanitation Infrastructure:Waste Water Treatment:Metal Work</v>
          </cell>
        </row>
        <row r="396">
          <cell r="A396" t="str">
            <v>Operational:Maintenance:Infrastructure:Preventative Maintenance:Interval Based:Sanitation Infrastructure:Waste Water Treatment:Pavements</v>
          </cell>
        </row>
        <row r="397">
          <cell r="A397" t="str">
            <v>Operational:Maintenance:Infrastructure:Preventative Maintenance:Interval Based:Sanitation Infrastructure:Waste Water Treatment:Pipe Work</v>
          </cell>
        </row>
        <row r="398">
          <cell r="A398" t="str">
            <v>Operational:Maintenance:Infrastructure:Preventative Maintenance:Interval Based:Sanitation Infrastructure:Waste Water Treatment:Service Connections on Site</v>
          </cell>
        </row>
        <row r="399">
          <cell r="A399" t="str">
            <v>Operational:Maintenance:Infrastructure:Preventative Maintenance:Interval Based:Sanitation Infrastructure:Outfall Sewers</v>
          </cell>
        </row>
        <row r="400">
          <cell r="A400" t="str">
            <v>Operational:Maintenance:Infrastructure:Preventative Maintenance:Interval Based:Sanitation Infrastructure:Outfall Sewers:Civil Structures</v>
          </cell>
        </row>
        <row r="401">
          <cell r="A401" t="str">
            <v>Operational:Maintenance:Infrastructure:Preventative Maintenance:Interval Based:Sanitation Infrastructure:Outfall Sewers:Pipe Work</v>
          </cell>
        </row>
        <row r="402">
          <cell r="A402" t="str">
            <v>Operational:Maintenance:Infrastructure:Preventative Maintenance:Interval Based:Sanitation Infrastructure:Outfall Sewers:Pipe Bridges</v>
          </cell>
        </row>
        <row r="403">
          <cell r="A403" t="str">
            <v>Operational:Maintenance:Infrastructure:Preventative Maintenance:Interval Based:Sanitation Infrastructure:Toilet Facilities</v>
          </cell>
        </row>
        <row r="404">
          <cell r="A404" t="str">
            <v>Operational:Maintenance:Infrastructure:Preventative Maintenance:Interval Based:Sanitation Infrastructure:Toilet Facilities:Communal Sanitation</v>
          </cell>
        </row>
        <row r="405">
          <cell r="A405" t="str">
            <v>Operational:Maintenance:Infrastructure:Preventative Maintenance:Interval Based:Sanitation Infrastructure:Capital Spares</v>
          </cell>
        </row>
        <row r="406">
          <cell r="A406" t="str">
            <v>Operational:Maintenance:Infrastructure:Preventative Maintenance:Interval Based:Coastal Infrastructure</v>
          </cell>
        </row>
        <row r="407">
          <cell r="A407" t="str">
            <v>Operational:Maintenance:Infrastructure:Preventative Maintenance:Interval Based:Coastal Infrastructure:Sand Pumps</v>
          </cell>
        </row>
        <row r="408">
          <cell r="A408" t="str">
            <v>Operational:Maintenance:Infrastructure:Preventative Maintenance:Interval Based:Coastal Infrastructure:Sand Pumps:Land</v>
          </cell>
        </row>
        <row r="409">
          <cell r="A409" t="str">
            <v>Operational:Maintenance:Infrastructure:Preventative Maintenance:Interval Based:Coastal Infrastructure:Sand Pumps:External Facilities</v>
          </cell>
        </row>
        <row r="410">
          <cell r="A410" t="str">
            <v>Operational:Maintenance:Infrastructure:Preventative Maintenance:Interval Based:Coastal Infrastructure:Sand Pumps:Buildings</v>
          </cell>
        </row>
        <row r="411">
          <cell r="A411" t="str">
            <v>Operational:Maintenance:Infrastructure:Preventative Maintenance:Interval Based:Coastal Infrastructure:Sand Pumps:Civil Structure</v>
          </cell>
        </row>
        <row r="412">
          <cell r="A412" t="str">
            <v>Operational:Maintenance:Infrastructure:Preventative Maintenance:Interval Based:Coastal Infrastructure:Sand Pumps:Earthworks</v>
          </cell>
        </row>
        <row r="413">
          <cell r="A413" t="str">
            <v>Operational:Maintenance:Infrastructure:Preventative Maintenance:Interval Based:Coastal Infrastructure:Sand Pumps:Electrical Equipment</v>
          </cell>
        </row>
        <row r="414">
          <cell r="A414" t="str">
            <v>Operational:Maintenance:Infrastructure:Preventative Maintenance:Interval Based:Coastal Infrastructure:Sand Pumps:Mechanical Equipment</v>
          </cell>
        </row>
        <row r="415">
          <cell r="A415" t="str">
            <v>Operational:Maintenance:Infrastructure:Preventative Maintenance:Interval Based:Coastal Infrastructure:Sand Pumps:Metal Work</v>
          </cell>
        </row>
        <row r="416">
          <cell r="A416" t="str">
            <v>Operational:Maintenance:Infrastructure:Preventative Maintenance:Interval Based:Coastal Infrastructure:Sand Pumps:Pavements</v>
          </cell>
        </row>
        <row r="417">
          <cell r="A417" t="str">
            <v>Operational:Maintenance:Infrastructure:Preventative Maintenance:Interval Based:Coastal Infrastructure:Sand Pumps:Pipe Work</v>
          </cell>
        </row>
        <row r="418">
          <cell r="A418" t="str">
            <v>Operational:Maintenance:Infrastructure:Preventative Maintenance:Interval Based:Coastal Infrastructure:Sand Pumps:Service Connections on Site</v>
          </cell>
        </row>
        <row r="419">
          <cell r="A419" t="str">
            <v>Operational:Maintenance:Infrastructure:Preventative Maintenance:Interval Based:Coastal Infrastructure:Piers</v>
          </cell>
        </row>
        <row r="420">
          <cell r="A420" t="str">
            <v>Operational:Maintenance:Infrastructure:Preventative Maintenance:Interval Based:Coastal Infrastructure:Piers:Civil Structures</v>
          </cell>
        </row>
        <row r="421">
          <cell r="A421" t="str">
            <v>Operational:Maintenance:Infrastructure:Preventative Maintenance:Interval Based:Coastal Infrastructure:Piers:Electrical Equipment</v>
          </cell>
        </row>
        <row r="422">
          <cell r="A422" t="str">
            <v>Operational:Maintenance:Infrastructure:Preventative Maintenance:Interval Based:Coastal Infrastructure:Piers:Metal Work</v>
          </cell>
        </row>
        <row r="423">
          <cell r="A423" t="str">
            <v>Operational:Maintenance:Infrastructure:Preventative Maintenance:Interval Based:Coastal Infrastructure:Revetments</v>
          </cell>
        </row>
        <row r="424">
          <cell r="A424" t="str">
            <v>Operational:Maintenance:Infrastructure:Preventative Maintenance:Interval Based:Coastal Infrastructure:Revetments:Civil Structures</v>
          </cell>
        </row>
        <row r="425">
          <cell r="A425" t="str">
            <v>Operational:Maintenance:Infrastructure:Preventative Maintenance:Interval Based:Coastal Infrastructure:Revetments:Earthworks</v>
          </cell>
        </row>
        <row r="426">
          <cell r="A426" t="str">
            <v>Operational:Maintenance:Infrastructure:Preventative Maintenance:Interval Based:Coastal Infrastructure:Promenades</v>
          </cell>
        </row>
        <row r="427">
          <cell r="A427" t="str">
            <v>Operational:Maintenance:Infrastructure:Preventative Maintenance:Interval Based:Coastal Infrastructure:Promenades:Land</v>
          </cell>
        </row>
        <row r="428">
          <cell r="A428" t="str">
            <v>Operational:Maintenance:Infrastructure:Preventative Maintenance:Interval Based:Coastal Infrastructure:Promenades:Buildings</v>
          </cell>
        </row>
        <row r="429">
          <cell r="A429" t="str">
            <v>Operational:Maintenance:Infrastructure:Preventative Maintenance:Interval Based:Coastal Infrastructure:Promenades:External Facilities</v>
          </cell>
        </row>
        <row r="430">
          <cell r="A430" t="str">
            <v>Operational:Maintenance:Infrastructure:Preventative Maintenance:Interval Based:Coastal Infrastructure:Promenades:Civil Structures</v>
          </cell>
        </row>
        <row r="431">
          <cell r="A431" t="str">
            <v>Operational:Maintenance:Infrastructure:Preventative Maintenance:Interval Based:Coastal Infrastructure:Promenades:Earthworks</v>
          </cell>
        </row>
        <row r="432">
          <cell r="A432" t="str">
            <v>Operational:Maintenance:Infrastructure:Preventative Maintenance:Interval Based:Coastal Infrastructure:Promenades:Electrical Equipment</v>
          </cell>
        </row>
        <row r="433">
          <cell r="A433" t="str">
            <v>Operational:Maintenance:Infrastructure:Preventative Maintenance:Interval Based:Coastal Infrastructure:Promenades:Mechanical Equipment</v>
          </cell>
        </row>
        <row r="434">
          <cell r="A434" t="str">
            <v>Operational:Maintenance:Infrastructure:Preventative Maintenance:Interval Based:Coastal Infrastructure:Promenades:Metalwork's</v>
          </cell>
        </row>
        <row r="435">
          <cell r="A435" t="str">
            <v>Operational:Maintenance:Infrastructure:Preventative Maintenance:Interval Based:Coastal Infrastructure:Promenades:Pavements</v>
          </cell>
        </row>
        <row r="436">
          <cell r="A436" t="str">
            <v>Operational:Maintenance:Infrastructure:Preventative Maintenance:Interval Based:Coastal Infrastructure:Promenades:Service Connections on Site</v>
          </cell>
        </row>
        <row r="437">
          <cell r="A437" t="str">
            <v>Operational:Maintenance:Infrastructure:Preventative Maintenance:Interval Based:Capital Spares</v>
          </cell>
        </row>
        <row r="438">
          <cell r="A438" t="str">
            <v>Operational:Maintenance:Infrastructure:Preventative Maintenance:Condition Based</v>
          </cell>
        </row>
        <row r="439">
          <cell r="A439" t="str">
            <v>Operational:Maintenance:Infrastructure:Preventative Maintenance:Condition Based:Electrical Infrastructure</v>
          </cell>
        </row>
        <row r="440">
          <cell r="A440" t="str">
            <v>Operational:Maintenance:Infrastructure:Preventative Maintenance:Condition Based:Electrical Infrastructure:Power Plants</v>
          </cell>
        </row>
        <row r="441">
          <cell r="A441" t="str">
            <v>Operational:Maintenance:Infrastructure:Preventative Maintenance:Condition Based:Electrical Infrastructure:Power Plants:Boiler Plants</v>
          </cell>
        </row>
        <row r="442">
          <cell r="A442" t="str">
            <v>Operational:Maintenance:Infrastructure:Preventative Maintenance:Condition Based:Electrical Infrastructure:Power Plants:Turbine Equipment</v>
          </cell>
        </row>
        <row r="443">
          <cell r="A443" t="str">
            <v>Operational:Maintenance:Infrastructure:Preventative Maintenance:Condition Based:Electrical Infrastructure:Power Plants:Turbine Generators</v>
          </cell>
        </row>
        <row r="444">
          <cell r="A444" t="str">
            <v>Operational:Maintenance:Infrastructure:Preventative Maintenance:Condition Based:Electrical Infrastructure:Power Plants:Control and Instrumentation</v>
          </cell>
        </row>
        <row r="445">
          <cell r="A445" t="str">
            <v>Operational:Maintenance:Infrastructure:Preventative Maintenance:Condition Based:Electrical Infrastructure:Power Plants:Electrical Equipment</v>
          </cell>
        </row>
        <row r="446">
          <cell r="A446" t="str">
            <v>Operational:Maintenance:Infrastructure:Preventative Maintenance:Condition Based:Electrical Infrastructure:Power Plants:Pipe Work</v>
          </cell>
        </row>
        <row r="447">
          <cell r="A447" t="str">
            <v>Operational:Maintenance:Infrastructure:Preventative Maintenance:Condition Based:Electrical Infrastructure:Power Plants:DC Systems</v>
          </cell>
        </row>
        <row r="448">
          <cell r="A448" t="str">
            <v>Operational:Maintenance:Infrastructure:Preventative Maintenance:Condition Based:Electrical Infrastructure:Power Plants:MV Transformers</v>
          </cell>
        </row>
        <row r="449">
          <cell r="A449" t="str">
            <v>Operational:Maintenance:Infrastructure:Preventative Maintenance:Condition Based:Electrical Infrastructure:Power Plants:HV Transformers</v>
          </cell>
        </row>
        <row r="450">
          <cell r="A450" t="str">
            <v>Operational:Maintenance:Infrastructure:Preventative Maintenance:Condition Based:Electrical Infrastructure:Power Plants:HV Switching-station Equipment</v>
          </cell>
        </row>
        <row r="451">
          <cell r="A451" t="str">
            <v>Operational:Maintenance:Infrastructure:Preventative Maintenance:Condition Based:Electrical Infrastructure:Power Plants:MV Substation Equipment</v>
          </cell>
        </row>
        <row r="452">
          <cell r="A452" t="str">
            <v>Operational:Maintenance:Infrastructure:Preventative Maintenance:Condition Based:Electrical Infrastructure:Power Plants:MV Switching Station Equipment</v>
          </cell>
        </row>
        <row r="453">
          <cell r="A453" t="str">
            <v>Operational:Maintenance:Infrastructure:Preventative Maintenance:Condition Based:Electrical Infrastructure:Power Plants:Metal Work</v>
          </cell>
        </row>
        <row r="454">
          <cell r="A454" t="str">
            <v>Operational:Maintenance:Infrastructure:Preventative Maintenance:Condition Based:Electrical Infrastructure:Power Plants:Mechanical Equipment</v>
          </cell>
        </row>
        <row r="455">
          <cell r="A455" t="str">
            <v>Operational:Maintenance:Infrastructure:Preventative Maintenance:Condition Based:Electrical Infrastructure:Power Plants:Land</v>
          </cell>
        </row>
        <row r="456">
          <cell r="A456" t="str">
            <v>Operational:Maintenance:Infrastructure:Preventative Maintenance:Condition Based:Electrical Infrastructure:Power Plants:Buildings</v>
          </cell>
        </row>
        <row r="457">
          <cell r="A457" t="str">
            <v>Operational:Maintenance:Infrastructure:Preventative Maintenance:Condition Based:Electrical Infrastructure:Power Plants:External Facilities</v>
          </cell>
        </row>
        <row r="458">
          <cell r="A458" t="str">
            <v>Operational:Maintenance:Infrastructure:Preventative Maintenance:Condition Based:Electrical Infrastructure:Power Plants:Pavements</v>
          </cell>
        </row>
        <row r="459">
          <cell r="A459" t="str">
            <v>Operational:Maintenance:Infrastructure:Preventative Maintenance:Condition Based:Electrical Infrastructure:Power Plants:Earthworks</v>
          </cell>
        </row>
        <row r="460">
          <cell r="A460" t="str">
            <v>Operational:Maintenance:Infrastructure:Preventative Maintenance:Condition Based:Electrical Infrastructure:Power Plants:Civil Structure</v>
          </cell>
        </row>
        <row r="461">
          <cell r="A461" t="str">
            <v>Operational:Maintenance:Infrastructure:Preventative Maintenance:Condition Based:Electrical Infrastructure:Power Plants:Service Connections on Site</v>
          </cell>
        </row>
        <row r="462">
          <cell r="A462" t="str">
            <v>Operational:Maintenance:Infrastructure:Preventative Maintenance:Condition Based:Electrical Infrastructure:HV Substations</v>
          </cell>
        </row>
        <row r="463">
          <cell r="A463" t="str">
            <v>Operational:Maintenance:Infrastructure:Preventative Maintenance:Condition Based:Electrical Infrastructure:HV Substations:HV Transformers</v>
          </cell>
        </row>
        <row r="464">
          <cell r="A464" t="str">
            <v>Operational:Maintenance:Infrastructure:Preventative Maintenance:Condition Based:Electrical Infrastructure:HV Substations:HV Switching-station Equipment</v>
          </cell>
        </row>
        <row r="465">
          <cell r="A465" t="str">
            <v>Operational:Maintenance:Infrastructure:Preventative Maintenance:Condition Based:Electrical Infrastructure:HV Substations:DC Systems</v>
          </cell>
        </row>
        <row r="466">
          <cell r="A466" t="str">
            <v>Operational:Maintenance:Infrastructure:Preventative Maintenance:Condition Based:Electrical Infrastructure:HV Substations:Electrical Bulk Meters</v>
          </cell>
        </row>
        <row r="467">
          <cell r="A467" t="str">
            <v>Operational:Maintenance:Infrastructure:Preventative Maintenance:Condition Based:Electrical Infrastructure:HV Substations:MV Substation Equipment</v>
          </cell>
        </row>
        <row r="468">
          <cell r="A468" t="str">
            <v>Operational:Maintenance:Infrastructure:Preventative Maintenance:Condition Based:Electrical Infrastructure:HV Substations:Control and Instrumentation</v>
          </cell>
        </row>
        <row r="469">
          <cell r="A469" t="str">
            <v>Operational:Maintenance:Infrastructure:Preventative Maintenance:Condition Based:Electrical Infrastructure:HV Substations:Communication Equipment</v>
          </cell>
        </row>
        <row r="470">
          <cell r="A470" t="str">
            <v>Operational:Maintenance:Infrastructure:Preventative Maintenance:Condition Based:Electrical Infrastructure:HV Substations:Land</v>
          </cell>
        </row>
        <row r="471">
          <cell r="A471" t="str">
            <v>Operational:Maintenance:Infrastructure:Preventative Maintenance:Condition Based:Electrical Infrastructure:HV Substations:Buildings</v>
          </cell>
        </row>
        <row r="472">
          <cell r="A472" t="str">
            <v>Operational:Maintenance:Infrastructure:Preventative Maintenance:Condition Based:Electrical Infrastructure:HV Substations:External Facilities</v>
          </cell>
        </row>
        <row r="473">
          <cell r="A473" t="str">
            <v>Operational:Maintenance:Infrastructure:Preventative Maintenance:Condition Based:Electrical Infrastructure:HV Substations:Civil Structure</v>
          </cell>
        </row>
        <row r="474">
          <cell r="A474" t="str">
            <v>Operational:Maintenance:Infrastructure:Preventative Maintenance:Condition Based:Electrical Infrastructure:HV Substations:Metal Work</v>
          </cell>
        </row>
        <row r="475">
          <cell r="A475" t="str">
            <v>Operational:Maintenance:Infrastructure:Preventative Maintenance:Condition Based:Electrical Infrastructure:HV Substations:Earthworks</v>
          </cell>
        </row>
        <row r="476">
          <cell r="A476" t="str">
            <v>Operational:Maintenance:Infrastructure:Preventative Maintenance:Condition Based:Electrical Infrastructure:HV Substations:Pavements</v>
          </cell>
        </row>
        <row r="477">
          <cell r="A477" t="str">
            <v>Operational:Maintenance:Infrastructure:Preventative Maintenance:Condition Based:Electrical Infrastructure:HV Substations:Service Connections on Site</v>
          </cell>
        </row>
        <row r="478">
          <cell r="A478" t="str">
            <v>Operational:Maintenance:Infrastructure:Preventative Maintenance:Condition Based:Electrical Infrastructure:HV Switching Station</v>
          </cell>
        </row>
        <row r="479">
          <cell r="A479" t="str">
            <v>Operational:Maintenance:Infrastructure:Preventative Maintenance:Condition Based:Electrical Infrastructure:HV Switching Station:HV Switching-station Equipment</v>
          </cell>
        </row>
        <row r="480">
          <cell r="A480" t="str">
            <v>Operational:Maintenance:Infrastructure:Preventative Maintenance:Condition Based:Electrical Infrastructure:HV Switching Station:DC Systems</v>
          </cell>
        </row>
        <row r="481">
          <cell r="A481" t="str">
            <v>Operational:Maintenance:Infrastructure:Preventative Maintenance:Condition Based:Electrical Infrastructure:HV Switching Station:Electricity Bulk Meter</v>
          </cell>
        </row>
        <row r="482">
          <cell r="A482" t="str">
            <v>Operational:Maintenance:Infrastructure:Preventative Maintenance:Condition Based:Electrical Infrastructure:HV Switching Station:MV Station Equipment</v>
          </cell>
        </row>
        <row r="483">
          <cell r="A483" t="str">
            <v>Operational:Maintenance:Infrastructure:Preventative Maintenance:Condition Based:Electrical Infrastructure:HV Switching Station:Control and Instrumentation</v>
          </cell>
        </row>
        <row r="484">
          <cell r="A484" t="str">
            <v>Operational:Maintenance:Infrastructure:Preventative Maintenance:Condition Based:Electrical Infrastructure:HV Switching Station:Communication Equipment</v>
          </cell>
        </row>
        <row r="485">
          <cell r="A485" t="str">
            <v>Operational:Maintenance:Infrastructure:Preventative Maintenance:Condition Based:Electrical Infrastructure:HV Switching Station:Land</v>
          </cell>
        </row>
        <row r="486">
          <cell r="A486" t="str">
            <v>Operational:Maintenance:Infrastructure:Preventative Maintenance:Condition Based:Electrical Infrastructure:HV Switching Station:Buildings</v>
          </cell>
        </row>
        <row r="487">
          <cell r="A487" t="str">
            <v>Operational:Maintenance:Infrastructure:Preventative Maintenance:Condition Based:Electrical Infrastructure:HV Switching Station:External Facilities</v>
          </cell>
        </row>
        <row r="488">
          <cell r="A488" t="str">
            <v>Operational:Maintenance:Infrastructure:Preventative Maintenance:Condition Based:Electrical Infrastructure:HV Switching Station:Civil Structure</v>
          </cell>
        </row>
        <row r="489">
          <cell r="A489" t="str">
            <v>Operational:Maintenance:Infrastructure:Preventative Maintenance:Condition Based:Electrical Infrastructure:HV Switching Station:Metal Work</v>
          </cell>
        </row>
        <row r="490">
          <cell r="A490" t="str">
            <v>Operational:Maintenance:Infrastructure:Preventative Maintenance:Condition Based:Electrical Infrastructure:HV Switching Station:Earthworks</v>
          </cell>
        </row>
        <row r="491">
          <cell r="A491" t="str">
            <v>Operational:Maintenance:Infrastructure:Preventative Maintenance:Condition Based:Electrical Infrastructure:HV Switching Station:Pavements</v>
          </cell>
        </row>
        <row r="492">
          <cell r="A492" t="str">
            <v>Operational:Maintenance:Infrastructure:Preventative Maintenance:Condition Based:Electrical Infrastructure:HV Switching Station:Service Connections on Site</v>
          </cell>
        </row>
        <row r="493">
          <cell r="A493" t="str">
            <v>Operational:Maintenance:Infrastructure:Preventative Maintenance:Condition Based:Electrical Infrastructure:HV Transmission Conductors</v>
          </cell>
        </row>
        <row r="494">
          <cell r="A494" t="str">
            <v>Operational:Maintenance:Infrastructure:Preventative Maintenance:Condition Based:Electrical Infrastructure:HV Transmission Conductors:HV Cables</v>
          </cell>
        </row>
        <row r="495">
          <cell r="A495" t="str">
            <v>Operational:Maintenance:Infrastructure:Preventative Maintenance:Condition Based:Electrical Infrastructure:HV Transmission Conductors:HV Overhead Lines</v>
          </cell>
        </row>
        <row r="496">
          <cell r="A496" t="str">
            <v>Operational:Maintenance:Infrastructure:Preventative Maintenance:Condition Based:Electrical Infrastructure:MV Substations</v>
          </cell>
        </row>
        <row r="497">
          <cell r="A497" t="str">
            <v>Operational:Maintenance:Infrastructure:Preventative Maintenance:Condition Based:Electrical Infrastructure:MV Substations:MV Transformers</v>
          </cell>
        </row>
        <row r="498">
          <cell r="A498" t="str">
            <v>Operational:Maintenance:Infrastructure:Preventative Maintenance:Condition Based:Electrical Infrastructure:MV Substations:MV Substation Equipment</v>
          </cell>
        </row>
        <row r="499">
          <cell r="A499" t="str">
            <v>Operational:Maintenance:Infrastructure:Preventative Maintenance:Condition Based:Electrical Infrastructure:MV Substations:DC Systems</v>
          </cell>
        </row>
        <row r="500">
          <cell r="A500" t="str">
            <v>Operational:Maintenance:Infrastructure:Preventative Maintenance:Condition Based:Electrical Infrastructure:MV Substations:MV Mini-substations</v>
          </cell>
        </row>
        <row r="501">
          <cell r="A501" t="str">
            <v>Operational:Maintenance:Infrastructure:Preventative Maintenance:Condition Based:Electrical Infrastructure:MV Substations:MV Network Equipment</v>
          </cell>
        </row>
        <row r="502">
          <cell r="A502" t="str">
            <v>Operational:Maintenance:Infrastructure:Preventative Maintenance:Condition Based:Electrical Infrastructure:MV Substations:Electricity Bulk Meters</v>
          </cell>
        </row>
        <row r="503">
          <cell r="A503" t="str">
            <v>Operational:Maintenance:Infrastructure:Preventative Maintenance:Condition Based:Electrical Infrastructure:MV Substations:Control and Instrumentation</v>
          </cell>
        </row>
        <row r="504">
          <cell r="A504" t="str">
            <v>Operational:Maintenance:Infrastructure:Preventative Maintenance:Condition Based:Electrical Infrastructure:MV Substations:Communication Equipment</v>
          </cell>
        </row>
        <row r="505">
          <cell r="A505" t="str">
            <v>Operational:Maintenance:Infrastructure:Preventative Maintenance:Condition Based:Electrical Infrastructure:MV Substations:Land</v>
          </cell>
        </row>
        <row r="506">
          <cell r="A506" t="str">
            <v>Operational:Maintenance:Infrastructure:Preventative Maintenance:Condition Based:Electrical Infrastructure:MV Substations:Buildings</v>
          </cell>
        </row>
        <row r="507">
          <cell r="A507" t="str">
            <v>Operational:Maintenance:Infrastructure:Preventative Maintenance:Condition Based:Electrical Infrastructure:MV Substations:External Facilities</v>
          </cell>
        </row>
        <row r="508">
          <cell r="A508" t="str">
            <v>Operational:Maintenance:Infrastructure:Preventative Maintenance:Condition Based:Electrical Infrastructure:MV Substations:Civil Structure</v>
          </cell>
        </row>
        <row r="509">
          <cell r="A509" t="str">
            <v>Operational:Maintenance:Infrastructure:Preventative Maintenance:Condition Based:Electrical Infrastructure:MV Substations:Metal Work</v>
          </cell>
        </row>
        <row r="510">
          <cell r="A510" t="str">
            <v>Operational:Maintenance:Infrastructure:Preventative Maintenance:Condition Based:Electrical Infrastructure:MV Substations:Earthworks</v>
          </cell>
        </row>
        <row r="511">
          <cell r="A511" t="str">
            <v>Operational:Maintenance:Infrastructure:Preventative Maintenance:Condition Based:Electrical Infrastructure:MV Substations:Pavements</v>
          </cell>
        </row>
        <row r="512">
          <cell r="A512" t="str">
            <v>Operational:Maintenance:Infrastructure:Preventative Maintenance:Condition Based:Electrical Infrastructure:MV Substations:Service Connections on Site</v>
          </cell>
        </row>
        <row r="513">
          <cell r="A513" t="str">
            <v>Operational:Maintenance:Infrastructure:Preventative Maintenance:Condition Based:Electrical Infrastructure:MV Switching Stations</v>
          </cell>
        </row>
        <row r="514">
          <cell r="A514" t="str">
            <v>Operational:Maintenance:Infrastructure:Preventative Maintenance:Condition Based:Electrical Infrastructure:MV Switching Stations:MV Switching Station Equipment</v>
          </cell>
        </row>
        <row r="515">
          <cell r="A515" t="str">
            <v>Operational:Maintenance:Infrastructure:Preventative Maintenance:Condition Based:Electrical Infrastructure:MV Switching Stations:DC Systems</v>
          </cell>
        </row>
        <row r="516">
          <cell r="A516" t="str">
            <v>Operational:Maintenance:Infrastructure:Preventative Maintenance:Condition Based:Electrical Infrastructure:MV Switching Stations:Electricity Bulk Meters</v>
          </cell>
        </row>
        <row r="517">
          <cell r="A517" t="str">
            <v>Operational:Maintenance:Infrastructure:Preventative Maintenance:Condition Based:Electrical Infrastructure:MV Switching Stations:Control and Instrumentation</v>
          </cell>
        </row>
        <row r="518">
          <cell r="A518" t="str">
            <v>Operational:Maintenance:Infrastructure:Preventative Maintenance:Condition Based:Electrical Infrastructure:MV Switching Stations:Communication Equipment</v>
          </cell>
        </row>
        <row r="519">
          <cell r="A519" t="str">
            <v>Operational:Maintenance:Infrastructure:Preventative Maintenance:Condition Based:Electrical Infrastructure:MV Switching Stations:Land</v>
          </cell>
        </row>
        <row r="520">
          <cell r="A520" t="str">
            <v>Operational:Maintenance:Infrastructure:Preventative Maintenance:Condition Based:Electrical Infrastructure:MV Switching Stations:Buildings</v>
          </cell>
        </row>
        <row r="521">
          <cell r="A521" t="str">
            <v>Operational:Maintenance:Infrastructure:Preventative Maintenance:Condition Based:Electrical Infrastructure:MV Switching Stations:External Facilities</v>
          </cell>
        </row>
        <row r="522">
          <cell r="A522" t="str">
            <v>Operational:Maintenance:Infrastructure:Preventative Maintenance:Condition Based:Electrical Infrastructure:MV Switching Stations:Civil Structure</v>
          </cell>
        </row>
        <row r="523">
          <cell r="A523" t="str">
            <v>Operational:Maintenance:Infrastructure:Preventative Maintenance:Condition Based:Electrical Infrastructure:MV Switching Stations:Metal Work</v>
          </cell>
        </row>
        <row r="524">
          <cell r="A524" t="str">
            <v>Operational:Maintenance:Infrastructure:Preventative Maintenance:Condition Based:Electrical Infrastructure:MV Switching Stations:Earthworks</v>
          </cell>
        </row>
        <row r="525">
          <cell r="A525" t="str">
            <v>Operational:Maintenance:Infrastructure:Preventative Maintenance:Condition Based:Electrical Infrastructure:MV Switching Stations:Pavements</v>
          </cell>
        </row>
        <row r="526">
          <cell r="A526" t="str">
            <v>Operational:Maintenance:Infrastructure:Preventative Maintenance:Condition Based:Electrical Infrastructure:MV Switching Stations:Service Connections on Site</v>
          </cell>
        </row>
        <row r="527">
          <cell r="A527" t="str">
            <v>Operational:Maintenance:Infrastructure:Preventative Maintenance:Condition Based:Electrical Infrastructure:MV Networks</v>
          </cell>
        </row>
        <row r="528">
          <cell r="A528" t="str">
            <v>Operational:Maintenance:Infrastructure:Preventative Maintenance:Condition Based:Electrical Infrastructure:MV Networks:MV Mini-substations</v>
          </cell>
        </row>
        <row r="529">
          <cell r="A529" t="str">
            <v>Operational:Maintenance:Infrastructure:Preventative Maintenance:Condition Based:Electrical Infrastructure:MV Networks:MV Network Equipment</v>
          </cell>
        </row>
        <row r="530">
          <cell r="A530" t="str">
            <v>Operational:Maintenance:Infrastructure:Preventative Maintenance:Condition Based:Electrical Infrastructure:MV Networks:MV Transformers</v>
          </cell>
        </row>
        <row r="531">
          <cell r="A531" t="str">
            <v>Operational:Maintenance:Infrastructure:Preventative Maintenance:Condition Based:Electrical Infrastructure:MV Networks:MV Conductors</v>
          </cell>
        </row>
        <row r="532">
          <cell r="A532" t="str">
            <v>Operational:Maintenance:Infrastructure:Preventative Maintenance:Condition Based:Electrical Infrastructure:LV Networks</v>
          </cell>
        </row>
        <row r="533">
          <cell r="A533" t="str">
            <v>Operational:Maintenance:Infrastructure:Preventative Maintenance:Condition Based:Electrical Infrastructure:LV Networks:LV Conductors</v>
          </cell>
        </row>
        <row r="534">
          <cell r="A534" t="str">
            <v>Operational:Maintenance:Infrastructure:Preventative Maintenance:Condition Based:Electrical Infrastructure:LV Networks:Public Lighting</v>
          </cell>
        </row>
        <row r="535">
          <cell r="A535" t="str">
            <v>Operational:Maintenance:Infrastructure:Preventative Maintenance:Condition Based:Electrical Infrastructure:LV Networks:Municipal Service Connections</v>
          </cell>
        </row>
        <row r="536">
          <cell r="A536" t="str">
            <v>Operational:Maintenance:Infrastructure:Preventative Maintenance:Condition Based:Electrical Infrastructure:LV Networks:Electricity Meters</v>
          </cell>
        </row>
        <row r="537">
          <cell r="A537" t="str">
            <v>Operational:Maintenance:Infrastructure:Preventative Maintenance:Condition Based:Electrical Infrastructure:Capital Spares</v>
          </cell>
        </row>
        <row r="538">
          <cell r="A538" t="str">
            <v>Operational:Maintenance:Infrastructure:Preventative Maintenance:Condition Based:Roads Infrastructure</v>
          </cell>
        </row>
        <row r="539">
          <cell r="A539" t="str">
            <v>Operational:Maintenance:Infrastructure:Preventative Maintenance:Condition Based:Roads Infrastructure:Roads</v>
          </cell>
        </row>
        <row r="540">
          <cell r="A540" t="str">
            <v>Operational:Maintenance:Infrastructure:Preventative Maintenance:Condition Based:Roads Infrastructure:Roads:Land</v>
          </cell>
        </row>
        <row r="541">
          <cell r="A541" t="str">
            <v>Operational:Maintenance:Infrastructure:Preventative Maintenance:Condition Based:Roads Infrastructure:Roads:Pavements</v>
          </cell>
        </row>
        <row r="542">
          <cell r="A542" t="str">
            <v>Operational:Maintenance:Infrastructure:Preventative Maintenance:Condition Based:Roads Infrastructure:Roads:Earthworks</v>
          </cell>
        </row>
        <row r="543">
          <cell r="A543" t="str">
            <v>Operational:Maintenance:Infrastructure:Preventative Maintenance:Condition Based:Roads Infrastructure:Road Structures</v>
          </cell>
        </row>
        <row r="544">
          <cell r="A544" t="str">
            <v>Operational:Maintenance:Infrastructure:Preventative Maintenance:Condition Based:Roads Infrastructure:Road Structures:Road Bridges</v>
          </cell>
        </row>
        <row r="545">
          <cell r="A545" t="str">
            <v>Operational:Maintenance:Infrastructure:Preventative Maintenance:Condition Based:Roads Infrastructure:Road Structures:Pedestrian Bridges</v>
          </cell>
        </row>
        <row r="546">
          <cell r="A546" t="str">
            <v>Operational:Maintenance:Infrastructure:Preventative Maintenance:Condition Based:Roads Infrastructure:Road Structures:Civil Structures</v>
          </cell>
        </row>
        <row r="547">
          <cell r="A547" t="str">
            <v>Operational:Maintenance:Infrastructure:Preventative Maintenance:Condition Based:Roads Infrastructure:Road Furniture</v>
          </cell>
        </row>
        <row r="548">
          <cell r="A548" t="str">
            <v>Operational:Maintenance:Infrastructure:Preventative Maintenance:Condition Based:Roads Infrastructure:Road Furniture:Road Furniture</v>
          </cell>
        </row>
        <row r="549">
          <cell r="A549" t="str">
            <v>Operational:Maintenance:Infrastructure:Preventative Maintenance:Condition Based:Roads Infrastructure:Road Furniture:Traffic Signs</v>
          </cell>
        </row>
        <row r="550">
          <cell r="A550" t="str">
            <v>Operational:Maintenance:Infrastructure:Preventative Maintenance:Condition Based:Roads Infrastructure:Capital Spares</v>
          </cell>
        </row>
        <row r="551">
          <cell r="A551" t="str">
            <v>Operational:Maintenance:Infrastructure:Preventative Maintenance:Condition Based:Storm water Infrastructure</v>
          </cell>
        </row>
        <row r="552">
          <cell r="A552" t="str">
            <v>Operational:Maintenance:Infrastructure:Preventative Maintenance:Condition Based:Storm water Infrastructure:Drainage Collection</v>
          </cell>
        </row>
        <row r="553">
          <cell r="A553" t="str">
            <v>Operational:Maintenance:Infrastructure:Preventative Maintenance:Condition Based:Storm water Infrastructure:Drainage Collection:Land</v>
          </cell>
        </row>
        <row r="554">
          <cell r="A554" t="str">
            <v>Operational:Maintenance:Infrastructure:Preventative Maintenance:Condition Based:Storm water Infrastructure:Drainage Collection:Civil Structures</v>
          </cell>
        </row>
        <row r="555">
          <cell r="A555" t="str">
            <v>Operational:Maintenance:Infrastructure:Preventative Maintenance:Condition Based:Storm water Infrastructure:Drainage Collection:Drainage</v>
          </cell>
        </row>
        <row r="556">
          <cell r="A556" t="str">
            <v>Operational:Maintenance:Infrastructure:Preventative Maintenance:Condition Based:Storm water Infrastructure:Drainage Collection:Earthworks</v>
          </cell>
        </row>
        <row r="557">
          <cell r="A557" t="str">
            <v>Operational:Maintenance:Infrastructure:Preventative Maintenance:Condition Based:Storm water Infrastructure:Drainage Collection:Metal Work</v>
          </cell>
        </row>
        <row r="558">
          <cell r="A558" t="str">
            <v>Operational:Maintenance:Infrastructure:Preventative Maintenance:Condition Based:Storm water Infrastructure:Drainage Collection:Pipe Work</v>
          </cell>
        </row>
        <row r="559">
          <cell r="A559" t="str">
            <v>Operational:Maintenance:Infrastructure:Preventative Maintenance:Condition Based:Storm water Infrastructure:Storm water Conveyance</v>
          </cell>
        </row>
        <row r="560">
          <cell r="A560" t="str">
            <v>Operational:Maintenance:Infrastructure:Preventative Maintenance:Condition Based:Storm water Infrastructure:Storm water Conveyance:Land</v>
          </cell>
        </row>
        <row r="561">
          <cell r="A561" t="str">
            <v>Operational:Maintenance:Infrastructure:Preventative Maintenance:Condition Based:Storm water Infrastructure:Storm water Conveyance:Civil Structures</v>
          </cell>
        </row>
        <row r="562">
          <cell r="A562" t="str">
            <v>Operational:Maintenance:Infrastructure:Preventative Maintenance:Condition Based:Storm water Infrastructure:Storm water Conveyance:Drainage</v>
          </cell>
        </row>
        <row r="563">
          <cell r="A563" t="str">
            <v>Operational:Maintenance:Infrastructure:Preventative Maintenance:Condition Based:Storm water Infrastructure:Storm water Conveyance:Earthworks</v>
          </cell>
        </row>
        <row r="564">
          <cell r="A564" t="str">
            <v>Operational:Maintenance:Infrastructure:Preventative Maintenance:Condition Based:Storm water Infrastructure:Storm water Conveyance:Metal Work</v>
          </cell>
        </row>
        <row r="565">
          <cell r="A565" t="str">
            <v>Operational:Maintenance:Infrastructure:Preventative Maintenance:Condition Based:Storm water Infrastructure:Storm water Conveyance:Pipe Work</v>
          </cell>
        </row>
        <row r="566">
          <cell r="A566" t="str">
            <v>Operational:Maintenance:Infrastructure:Preventative Maintenance:Condition Based:Storm water Infrastructure:Attenuation</v>
          </cell>
        </row>
        <row r="567">
          <cell r="A567" t="str">
            <v>Operational:Maintenance:Infrastructure:Preventative Maintenance:Condition Based:Storm water Infrastructure:Attenuation:Land</v>
          </cell>
        </row>
        <row r="568">
          <cell r="A568" t="str">
            <v>Operational:Maintenance:Infrastructure:Preventative Maintenance:Condition Based:Storm water Infrastructure:Attenuation:Civil Structures</v>
          </cell>
        </row>
        <row r="569">
          <cell r="A569" t="str">
            <v>Operational:Maintenance:Infrastructure:Preventative Maintenance:Condition Based:Storm water Infrastructure:Attenuation:Drainage</v>
          </cell>
        </row>
        <row r="570">
          <cell r="A570" t="str">
            <v>Operational:Maintenance:Infrastructure:Preventative Maintenance:Condition Based:Storm water Infrastructure:Attenuation:Earthworks</v>
          </cell>
        </row>
        <row r="571">
          <cell r="A571" t="str">
            <v>Operational:Maintenance:Infrastructure:Preventative Maintenance:Condition Based:Storm water Infrastructure:Attenuation:Metal Work</v>
          </cell>
        </row>
        <row r="572">
          <cell r="A572" t="str">
            <v>Operational:Maintenance:Infrastructure:Preventative Maintenance:Condition Based:Storm water Infrastructure:Attenuation:Pipe Work</v>
          </cell>
        </row>
        <row r="573">
          <cell r="A573" t="str">
            <v>Operational:Maintenance:Infrastructure:Preventative Maintenance:Condition Based:Solid Waste Disposal</v>
          </cell>
        </row>
        <row r="574">
          <cell r="A574" t="str">
            <v>Operational:Maintenance:Infrastructure:Preventative Maintenance:Condition Based:Solid Waste Disposal:Landfill Sites</v>
          </cell>
        </row>
        <row r="575">
          <cell r="A575" t="str">
            <v>Operational:Maintenance:Infrastructure:Preventative Maintenance:Condition Based:Solid Waste Disposal:Landfill Sites:Land</v>
          </cell>
        </row>
        <row r="576">
          <cell r="A576" t="str">
            <v>Operational:Maintenance:Infrastructure:Preventative Maintenance:Condition Based:Solid Waste Disposal:Landfill Sites:Buildings</v>
          </cell>
        </row>
        <row r="577">
          <cell r="A577" t="str">
            <v>Operational:Maintenance:Infrastructure:Preventative Maintenance:Condition Based:Solid Waste Disposal:Landfill Sites:External Facilities</v>
          </cell>
        </row>
        <row r="578">
          <cell r="A578" t="str">
            <v>Operational:Maintenance:Infrastructure:Preventative Maintenance:Condition Based:Solid Waste Disposal:Landfill Sites:Civil Structures</v>
          </cell>
        </row>
        <row r="579">
          <cell r="A579" t="str">
            <v>Operational:Maintenance:Infrastructure:Preventative Maintenance:Condition Based:Solid Waste Disposal:Landfill Sites:Earthworks</v>
          </cell>
        </row>
        <row r="580">
          <cell r="A580" t="str">
            <v>Operational:Maintenance:Infrastructure:Preventative Maintenance:Condition Based:Solid Waste Disposal:Landfill Sites:Electrical Equipment</v>
          </cell>
        </row>
        <row r="581">
          <cell r="A581" t="str">
            <v>Operational:Maintenance:Infrastructure:Preventative Maintenance:Condition Based:Solid Waste Disposal:Landfill Sites:Mechanical Equipment</v>
          </cell>
        </row>
        <row r="582">
          <cell r="A582" t="str">
            <v>Operational:Maintenance:Infrastructure:Preventative Maintenance:Condition Based:Solid Waste Disposal:Landfill Sites:Metalwork's</v>
          </cell>
        </row>
        <row r="583">
          <cell r="A583" t="str">
            <v>Operational:Maintenance:Infrastructure:Preventative Maintenance:Condition Based:Solid Waste Disposal:Landfill Sites:Pavements</v>
          </cell>
        </row>
        <row r="584">
          <cell r="A584" t="str">
            <v>Operational:Maintenance:Infrastructure:Preventative Maintenance:Condition Based:Solid Waste Disposal:Landfill Sites:Service Connections on Site</v>
          </cell>
        </row>
        <row r="585">
          <cell r="A585" t="str">
            <v>Operational:Maintenance:Infrastructure:Preventative Maintenance:Condition Based:Solid Waste Disposal:Waste Transfer Stations</v>
          </cell>
        </row>
        <row r="586">
          <cell r="A586" t="str">
            <v>Operational:Maintenance:Infrastructure:Preventative Maintenance:Condition Based:Solid Waste Disposal:Waste Transfer Stations:Land</v>
          </cell>
        </row>
        <row r="587">
          <cell r="A587" t="str">
            <v>Operational:Maintenance:Infrastructure:Preventative Maintenance:Condition Based:Solid Waste Disposal:Waste Transfer Stations:Buildings</v>
          </cell>
        </row>
        <row r="588">
          <cell r="A588" t="str">
            <v>Operational:Maintenance:Infrastructure:Preventative Maintenance:Condition Based:Solid Waste Disposal:Waste Transfer Stations:External Facilities</v>
          </cell>
        </row>
        <row r="589">
          <cell r="A589" t="str">
            <v>Operational:Maintenance:Infrastructure:Preventative Maintenance:Condition Based:Solid Waste Disposal:Waste Transfer Stations:Civil Structures</v>
          </cell>
        </row>
        <row r="590">
          <cell r="A590" t="str">
            <v>Operational:Maintenance:Infrastructure:Preventative Maintenance:Condition Based:Solid Waste Disposal:Waste Transfer Stations:Earthworks</v>
          </cell>
        </row>
        <row r="591">
          <cell r="A591" t="str">
            <v>Operational:Maintenance:Infrastructure:Preventative Maintenance:Condition Based:Solid Waste Disposal:Waste Transfer Stations:Electrical Equipment</v>
          </cell>
        </row>
        <row r="592">
          <cell r="A592" t="str">
            <v>Operational:Maintenance:Infrastructure:Preventative Maintenance:Condition Based:Solid Waste Disposal:Waste Transfer Stations:Mechanical Equipment</v>
          </cell>
        </row>
        <row r="593">
          <cell r="A593" t="str">
            <v>Operational:Maintenance:Infrastructure:Preventative Maintenance:Condition Based:Solid Waste Disposal:Waste Transfer Stations:Metalwork's</v>
          </cell>
        </row>
        <row r="594">
          <cell r="A594" t="str">
            <v>Operational:Maintenance:Infrastructure:Preventative Maintenance:Condition Based:Solid Waste Disposal:Waste Transfer Stations:Pavements</v>
          </cell>
        </row>
        <row r="595">
          <cell r="A595" t="str">
            <v>Operational:Maintenance:Infrastructure:Preventative Maintenance:Condition Based:Solid Waste Disposal:Waste Transfer Stations:Service Connections on Site</v>
          </cell>
        </row>
        <row r="596">
          <cell r="A596" t="str">
            <v>Operational:Maintenance:Infrastructure:Preventative Maintenance:Condition Based:Solid Waste Disposal:Waste Processing Facilities</v>
          </cell>
        </row>
        <row r="597">
          <cell r="A597" t="str">
            <v>Operational:Maintenance:Infrastructure:Preventative Maintenance:Condition Based:Solid Waste Disposal:Waste Processing Facilities:Land</v>
          </cell>
        </row>
        <row r="598">
          <cell r="A598" t="str">
            <v>Operational:Maintenance:Infrastructure:Preventative Maintenance:Condition Based:Solid Waste Disposal:Waste Processing Facilities:Buildings</v>
          </cell>
        </row>
        <row r="599">
          <cell r="A599" t="str">
            <v>Operational:Maintenance:Infrastructure:Preventative Maintenance:Condition Based:Solid Waste Disposal:Waste Processing Facilities:External Facilities</v>
          </cell>
        </row>
        <row r="600">
          <cell r="A600" t="str">
            <v>Operational:Maintenance:Infrastructure:Preventative Maintenance:Condition Based:Solid Waste Disposal:Waste Processing Facilities:Civil Structures</v>
          </cell>
        </row>
        <row r="601">
          <cell r="A601" t="str">
            <v>Operational:Maintenance:Infrastructure:Preventative Maintenance:Condition Based:Solid Waste Disposal:Waste Processing Facilities:Earthworks</v>
          </cell>
        </row>
        <row r="602">
          <cell r="A602" t="str">
            <v>Operational:Maintenance:Infrastructure:Preventative Maintenance:Condition Based:Solid Waste Disposal:Waste Processing Facilities:Electrical Equipment</v>
          </cell>
        </row>
        <row r="603">
          <cell r="A603" t="str">
            <v>Operational:Maintenance:Infrastructure:Preventative Maintenance:Condition Based:Solid Waste Disposal:Waste Processing Facilities:Mechanical Equipment</v>
          </cell>
        </row>
        <row r="604">
          <cell r="A604" t="str">
            <v>Operational:Maintenance:Infrastructure:Preventative Maintenance:Condition Based:Solid Waste Disposal:Waste Processing Facilities:Metalwork's</v>
          </cell>
        </row>
        <row r="605">
          <cell r="A605" t="str">
            <v>Operational:Maintenance:Infrastructure:Preventative Maintenance:Condition Based:Solid Waste Disposal:Waste Processing Facilities:Pavements</v>
          </cell>
        </row>
        <row r="606">
          <cell r="A606" t="str">
            <v>Operational:Maintenance:Infrastructure:Preventative Maintenance:Condition Based:Solid Waste Disposal:Waste Processing Facilities:Service Connections on Site</v>
          </cell>
        </row>
        <row r="607">
          <cell r="A607" t="str">
            <v>Operational:Maintenance:Infrastructure:Preventative Maintenance:Condition Based:Solid Waste Disposal:Waste Drop-off Points</v>
          </cell>
        </row>
        <row r="608">
          <cell r="A608" t="str">
            <v>Operational:Maintenance:Infrastructure:Preventative Maintenance:Condition Based:Solid Waste Disposal:Waste Drop-off Points:Land</v>
          </cell>
        </row>
        <row r="609">
          <cell r="A609" t="str">
            <v>Operational:Maintenance:Infrastructure:Preventative Maintenance:Condition Based:Solid Waste Disposal:Waste Drop-off Points:Buildings</v>
          </cell>
        </row>
        <row r="610">
          <cell r="A610" t="str">
            <v>Operational:Maintenance:Infrastructure:Preventative Maintenance:Condition Based:Solid Waste Disposal:Waste Drop-off Points:External Facilities</v>
          </cell>
        </row>
        <row r="611">
          <cell r="A611" t="str">
            <v>Operational:Maintenance:Infrastructure:Preventative Maintenance:Condition Based:Solid Waste Disposal:Waste Drop-off Points:Civil Structures</v>
          </cell>
        </row>
        <row r="612">
          <cell r="A612" t="str">
            <v>Operational:Maintenance:Infrastructure:Preventative Maintenance:Condition Based:Solid Waste Disposal:Waste Drop-off Points:Earthworks</v>
          </cell>
        </row>
        <row r="613">
          <cell r="A613" t="str">
            <v>Operational:Maintenance:Infrastructure:Preventative Maintenance:Condition Based:Solid Waste Disposal:Waste Drop-off Points:Electrical Equipment</v>
          </cell>
        </row>
        <row r="614">
          <cell r="A614" t="str">
            <v>Operational:Maintenance:Infrastructure:Preventative Maintenance:Condition Based:Solid Waste Disposal:Waste Drop-off Points:Mechanical Equipment</v>
          </cell>
        </row>
        <row r="615">
          <cell r="A615" t="str">
            <v>Operational:Maintenance:Infrastructure:Preventative Maintenance:Condition Based:Solid Waste Disposal:Waste Drop-off Points:Metalwork's</v>
          </cell>
        </row>
        <row r="616">
          <cell r="A616" t="str">
            <v>Operational:Maintenance:Infrastructure:Preventative Maintenance:Condition Based:Solid Waste Disposal:Waste Drop-off Points:Pavements</v>
          </cell>
        </row>
        <row r="617">
          <cell r="A617" t="str">
            <v>Operational:Maintenance:Infrastructure:Preventative Maintenance:Condition Based:Solid Waste Disposal:Waste Drop-off Points:Service Connections on Site</v>
          </cell>
        </row>
        <row r="618">
          <cell r="A618" t="str">
            <v>Operational:Maintenance:Infrastructure:Preventative Maintenance:Condition Based:Solid Waste Disposal:Waste Separation Facilities</v>
          </cell>
        </row>
        <row r="619">
          <cell r="A619" t="str">
            <v>Operational:Maintenance:Infrastructure:Preventative Maintenance:Condition Based:Solid Waste Disposal:Waste Separation Facilities:Land</v>
          </cell>
        </row>
        <row r="620">
          <cell r="A620" t="str">
            <v>Operational:Maintenance:Infrastructure:Preventative Maintenance:Condition Based:Solid Waste Disposal:Waste Separation Facilities:Buildings</v>
          </cell>
        </row>
        <row r="621">
          <cell r="A621" t="str">
            <v>Operational:Maintenance:Infrastructure:Preventative Maintenance:Condition Based:Solid Waste Disposal:Waste Separation Facilities:External Facilities</v>
          </cell>
        </row>
        <row r="622">
          <cell r="A622" t="str">
            <v>Operational:Maintenance:Infrastructure:Preventative Maintenance:Condition Based:Solid Waste Disposal:Waste Separation Facilities:Civil Structures</v>
          </cell>
        </row>
        <row r="623">
          <cell r="A623" t="str">
            <v>Operational:Maintenance:Infrastructure:Preventative Maintenance:Condition Based:Solid Waste Disposal:Waste Separation Facilities:Earthworks</v>
          </cell>
        </row>
        <row r="624">
          <cell r="A624" t="str">
            <v>Operational:Maintenance:Infrastructure:Preventative Maintenance:Condition Based:Solid Waste Disposal:Waste Separation Facilities:Electrical Equipment</v>
          </cell>
        </row>
        <row r="625">
          <cell r="A625" t="str">
            <v>Operational:Maintenance:Infrastructure:Preventative Maintenance:Condition Based:Solid Waste Disposal:Waste Separation Facilities:Mechanical Equipment</v>
          </cell>
        </row>
        <row r="626">
          <cell r="A626" t="str">
            <v>Operational:Maintenance:Infrastructure:Preventative Maintenance:Condition Based:Solid Waste Disposal:Waste Separation Facilities:Metalwork's</v>
          </cell>
        </row>
        <row r="627">
          <cell r="A627" t="str">
            <v>Operational:Maintenance:Infrastructure:Preventative Maintenance:Condition Based:Solid Waste Disposal:Waste Separation Facilities:Pavements</v>
          </cell>
        </row>
        <row r="628">
          <cell r="A628" t="str">
            <v>Operational:Maintenance:Infrastructure:Preventative Maintenance:Condition Based:Solid Waste Disposal:Waste Separation Facilities:Service Connections on Site</v>
          </cell>
        </row>
        <row r="629">
          <cell r="A629" t="str">
            <v>Operational:Maintenance:Infrastructure:Preventative Maintenance:Condition Based:Solid Waste Disposal:Electricity Generation Facilities</v>
          </cell>
        </row>
        <row r="630">
          <cell r="A630" t="str">
            <v>Operational:Maintenance:Infrastructure:Preventative Maintenance:Condition Based:Solid Waste Disposal:Electricity Generation Facilities:Boiler Plants</v>
          </cell>
        </row>
        <row r="631">
          <cell r="A631" t="str">
            <v>Operational:Maintenance:Infrastructure:Preventative Maintenance:Condition Based:Solid Waste Disposal:Electricity Generation Facilities:Turbine Equipment</v>
          </cell>
        </row>
        <row r="632">
          <cell r="A632" t="str">
            <v>Operational:Maintenance:Infrastructure:Preventative Maintenance:Condition Based:Solid Waste Disposal:Electricity Generation Facilities:Turbine Generators</v>
          </cell>
        </row>
        <row r="633">
          <cell r="A633" t="str">
            <v>Operational:Maintenance:Infrastructure:Preventative Maintenance:Condition Based:Solid Waste Disposal:Electricity Generation Facilities:Control and Instrumentation</v>
          </cell>
        </row>
        <row r="634">
          <cell r="A634" t="str">
            <v>Operational:Maintenance:Infrastructure:Preventative Maintenance:Condition Based:Solid Waste Disposal:Electricity Generation Facilities:Electrical Equipment</v>
          </cell>
        </row>
        <row r="635">
          <cell r="A635" t="str">
            <v>Operational:Maintenance:Infrastructure:Preventative Maintenance:Condition Based:Solid Waste Disposal:Electricity Generation Facilities:Pipe Work</v>
          </cell>
        </row>
        <row r="636">
          <cell r="A636" t="str">
            <v>Operational:Maintenance:Infrastructure:Preventative Maintenance:Condition Based:Solid Waste Disposal:Electricity Generation Facilities:DC Systems</v>
          </cell>
        </row>
        <row r="637">
          <cell r="A637" t="str">
            <v>Operational:Maintenance:Infrastructure:Preventative Maintenance:Condition Based:Solid Waste Disposal:Electricity Generation Facilities:MV Transformers</v>
          </cell>
        </row>
        <row r="638">
          <cell r="A638" t="str">
            <v>Operational:Maintenance:Infrastructure:Preventative Maintenance:Condition Based:Solid Waste Disposal:Electricity Generation Facilities:HV Transformers</v>
          </cell>
        </row>
        <row r="639">
          <cell r="A639" t="str">
            <v>Operational:Maintenance:Infrastructure:Preventative Maintenance:Condition Based:Solid Waste Disposal:Electricity Generation Facilities:HV Switching-station Equipment</v>
          </cell>
        </row>
        <row r="640">
          <cell r="A640" t="str">
            <v>Operational:Maintenance:Infrastructure:Preventative Maintenance:Condition Based:Solid Waste Disposal:Electricity Generation Facilities:MV Substation Equipment</v>
          </cell>
        </row>
        <row r="641">
          <cell r="A641" t="str">
            <v>Operational:Maintenance:Infrastructure:Preventative Maintenance:Condition Based:Solid Waste Disposal:Electricity Generation Facilities:MV Switching Station Equipment</v>
          </cell>
        </row>
        <row r="642">
          <cell r="A642" t="str">
            <v>Operational:Maintenance:Infrastructure:Preventative Maintenance:Condition Based:Solid Waste Disposal:Electricity Generation Facilities:Metal Work</v>
          </cell>
        </row>
        <row r="643">
          <cell r="A643" t="str">
            <v>Operational:Maintenance:Infrastructure:Preventative Maintenance:Condition Based:Solid Waste Disposal:Electricity Generation Facilities:Mechanical Equipment</v>
          </cell>
        </row>
        <row r="644">
          <cell r="A644" t="str">
            <v>Operational:Maintenance:Infrastructure:Preventative Maintenance:Condition Based:Solid Waste Disposal:Electricity Generation Facilities:Land</v>
          </cell>
        </row>
        <row r="645">
          <cell r="A645" t="str">
            <v>Operational:Maintenance:Infrastructure:Preventative Maintenance:Condition Based:Solid Waste Disposal:Electricity Generation Facilities:Buildings</v>
          </cell>
        </row>
        <row r="646">
          <cell r="A646" t="str">
            <v>Operational:Maintenance:Infrastructure:Preventative Maintenance:Condition Based:Solid Waste Disposal:Electricity Generation Facilities:External Facilities</v>
          </cell>
        </row>
        <row r="647">
          <cell r="A647" t="str">
            <v>Operational:Maintenance:Infrastructure:Preventative Maintenance:Condition Based:Solid Waste Disposal:Electricity Generation Facilities:Pavements</v>
          </cell>
        </row>
        <row r="648">
          <cell r="A648" t="str">
            <v>Operational:Maintenance:Infrastructure:Preventative Maintenance:Condition Based:Solid Waste Disposal:Electricity Generation Facilities:Earthworks</v>
          </cell>
        </row>
        <row r="649">
          <cell r="A649" t="str">
            <v>Operational:Maintenance:Infrastructure:Preventative Maintenance:Condition Based:Solid Waste Disposal:Electricity Generation Facilities:Civil Structure</v>
          </cell>
        </row>
        <row r="650">
          <cell r="A650" t="str">
            <v>Operational:Maintenance:Infrastructure:Preventative Maintenance:Condition Based:Solid Waste Disposal:Electricity Generation Facilities:Service Connections on Site</v>
          </cell>
        </row>
        <row r="651">
          <cell r="A651" t="str">
            <v>Operational:Maintenance:Infrastructure:Preventative Maintenance:Condition Based:Solid Waste Disposal:Capital Spares</v>
          </cell>
        </row>
        <row r="652">
          <cell r="A652" t="str">
            <v>Operational:Maintenance:Infrastructure:Preventative Maintenance:Condition Based:Rail Infrastructure</v>
          </cell>
        </row>
        <row r="653">
          <cell r="A653" t="str">
            <v>Operational:Maintenance:Infrastructure:Preventative Maintenance:Condition Based:Rail Infrastructure:Rail Lines</v>
          </cell>
        </row>
        <row r="654">
          <cell r="A654" t="str">
            <v>Operational:Maintenance:Infrastructure:Preventative Maintenance:Condition Based:Rail Infrastructure:Rail Lines:Land</v>
          </cell>
        </row>
        <row r="655">
          <cell r="A655" t="str">
            <v>Operational:Maintenance:Infrastructure:Preventative Maintenance:Condition Based:Rail Infrastructure:Rail Lines:Rail Lines and Ballast</v>
          </cell>
        </row>
        <row r="656">
          <cell r="A656" t="str">
            <v>Operational:Maintenance:Infrastructure:Preventative Maintenance:Condition Based:Rail Infrastructure:Rail Lines:Earthworks</v>
          </cell>
        </row>
        <row r="657">
          <cell r="A657" t="str">
            <v>Operational:Maintenance:Infrastructure:Preventative Maintenance:Condition Based:Rail Infrastructure:Rail Structures</v>
          </cell>
        </row>
        <row r="658">
          <cell r="A658" t="str">
            <v>Operational:Maintenance:Infrastructure:Preventative Maintenance:Condition Based:Rail Infrastructure:Rail Structures:Rail Bridges</v>
          </cell>
        </row>
        <row r="659">
          <cell r="A659" t="str">
            <v>Operational:Maintenance:Infrastructure:Preventative Maintenance:Condition Based:Rail Infrastructure:Rail Structures:Pedestrian Bridges</v>
          </cell>
        </row>
        <row r="660">
          <cell r="A660" t="str">
            <v>Operational:Maintenance:Infrastructure:Preventative Maintenance:Condition Based:Rail Infrastructure:Rail Structures:Civil Structures</v>
          </cell>
        </row>
        <row r="661">
          <cell r="A661" t="str">
            <v>Operational:Maintenance:Infrastructure:Preventative Maintenance:Condition Based:Rail Infrastructure:Rail Furniture</v>
          </cell>
        </row>
        <row r="662">
          <cell r="A662" t="str">
            <v>Operational:Maintenance:Infrastructure:Preventative Maintenance:Condition Based:Rail Infrastructure:Drainage Collection</v>
          </cell>
        </row>
        <row r="663">
          <cell r="A663" t="str">
            <v>Operational:Maintenance:Infrastructure:Preventative Maintenance:Condition Based:Rail Infrastructure:Drainage Collection:Civil Structures</v>
          </cell>
        </row>
        <row r="664">
          <cell r="A664" t="str">
            <v>Operational:Maintenance:Infrastructure:Preventative Maintenance:Condition Based:Rail Infrastructure:Drainage Collection:Drainage</v>
          </cell>
        </row>
        <row r="665">
          <cell r="A665" t="str">
            <v>Operational:Maintenance:Infrastructure:Preventative Maintenance:Condition Based:Rail Infrastructure:Drainage Collection:Earthworks</v>
          </cell>
        </row>
        <row r="666">
          <cell r="A666" t="str">
            <v>Operational:Maintenance:Infrastructure:Preventative Maintenance:Condition Based:Rail Infrastructure:Drainage Collection:Metal Works</v>
          </cell>
        </row>
        <row r="667">
          <cell r="A667" t="str">
            <v>Operational:Maintenance:Infrastructure:Preventative Maintenance:Condition Based:Rail Infrastructure:Drainage Collection:External Facilities</v>
          </cell>
        </row>
        <row r="668">
          <cell r="A668" t="str">
            <v>Operational:Maintenance:Infrastructure:Preventative Maintenance:Condition Based:Rail Infrastructure:Drainage Collection:Pipe Work</v>
          </cell>
        </row>
        <row r="669">
          <cell r="A669" t="str">
            <v>Operational:Maintenance:Infrastructure:Preventative Maintenance:Condition Based:Rail Infrastructure:Storm water Conveyance</v>
          </cell>
        </row>
        <row r="670">
          <cell r="A670" t="str">
            <v>Operational:Maintenance:Infrastructure:Preventative Maintenance:Condition Based:Rail Infrastructure:Storm water Conveyance:Civil Structures</v>
          </cell>
        </row>
        <row r="671">
          <cell r="A671" t="str">
            <v>Operational:Maintenance:Infrastructure:Preventative Maintenance:Condition Based:Rail Infrastructure:Storm water Conveyance:Drainage</v>
          </cell>
        </row>
        <row r="672">
          <cell r="A672" t="str">
            <v>Operational:Maintenance:Infrastructure:Preventative Maintenance:Condition Based:Rail Infrastructure:Storm water Conveyance:Earthworks</v>
          </cell>
        </row>
        <row r="673">
          <cell r="A673" t="str">
            <v>Operational:Maintenance:Infrastructure:Preventative Maintenance:Condition Based:Rail Infrastructure:Storm water Conveyance:Metal Works</v>
          </cell>
        </row>
        <row r="674">
          <cell r="A674" t="str">
            <v>Operational:Maintenance:Infrastructure:Preventative Maintenance:Condition Based:Rail Infrastructure:Storm water Conveyance:External Facilities</v>
          </cell>
        </row>
        <row r="675">
          <cell r="A675" t="str">
            <v>Operational:Maintenance:Infrastructure:Preventative Maintenance:Condition Based:Rail Infrastructure:Storm water Conveyance:Pipe Work</v>
          </cell>
        </row>
        <row r="676">
          <cell r="A676" t="str">
            <v>Operational:Maintenance:Infrastructure:Preventative Maintenance:Condition Based:Rail Infrastructure:Attenuation</v>
          </cell>
        </row>
        <row r="677">
          <cell r="A677" t="str">
            <v>Operational:Maintenance:Infrastructure:Preventative Maintenance:Condition Based:Rail Infrastructure:Attenuation:Civil Structures</v>
          </cell>
        </row>
        <row r="678">
          <cell r="A678" t="str">
            <v>Operational:Maintenance:Infrastructure:Preventative Maintenance:Condition Based:Rail Infrastructure:Attenuation:Drainage</v>
          </cell>
        </row>
        <row r="679">
          <cell r="A679" t="str">
            <v>Operational:Maintenance:Infrastructure:Preventative Maintenance:Condition Based:Rail Infrastructure:Attenuation:Earthworks</v>
          </cell>
        </row>
        <row r="680">
          <cell r="A680" t="str">
            <v>Operational:Maintenance:Infrastructure:Preventative Maintenance:Condition Based:Rail Infrastructure:Attenuation:Metal Works</v>
          </cell>
        </row>
        <row r="681">
          <cell r="A681" t="str">
            <v>Operational:Maintenance:Infrastructure:Preventative Maintenance:Condition Based:Rail Infrastructure:Attenuation:External Facilities</v>
          </cell>
        </row>
        <row r="682">
          <cell r="A682" t="str">
            <v>Operational:Maintenance:Infrastructure:Preventative Maintenance:Condition Based:Rail Infrastructure:Attenuation:Pipe Work</v>
          </cell>
        </row>
        <row r="683">
          <cell r="A683" t="str">
            <v>Operational:Maintenance:Infrastructure:Preventative Maintenance:Condition Based:Rail Infrastructure:MV Substations</v>
          </cell>
        </row>
        <row r="684">
          <cell r="A684" t="str">
            <v>Operational:Maintenance:Infrastructure:Preventative Maintenance:Condition Based:Rail Infrastructure:MV Substations:MV Transformers</v>
          </cell>
        </row>
        <row r="685">
          <cell r="A685" t="str">
            <v>Operational:Maintenance:Infrastructure:Preventative Maintenance:Condition Based:Rail Infrastructure:MV Substations:MV Substation Equipment</v>
          </cell>
        </row>
        <row r="686">
          <cell r="A686" t="str">
            <v>Operational:Maintenance:Infrastructure:Preventative Maintenance:Condition Based:Rail Infrastructure:MV Substations:DC Systems</v>
          </cell>
        </row>
        <row r="687">
          <cell r="A687" t="str">
            <v>Operational:Maintenance:Infrastructure:Preventative Maintenance:Condition Based:Rail Infrastructure:MV Substations:MV Mini-substations</v>
          </cell>
        </row>
        <row r="688">
          <cell r="A688" t="str">
            <v>Operational:Maintenance:Infrastructure:Preventative Maintenance:Condition Based:Rail Infrastructure:MV Substations:MV Network Equipment</v>
          </cell>
        </row>
        <row r="689">
          <cell r="A689" t="str">
            <v>Operational:Maintenance:Infrastructure:Preventative Maintenance:Condition Based:Rail Infrastructure:MV Substations:Electricity Bulk Meters</v>
          </cell>
        </row>
        <row r="690">
          <cell r="A690" t="str">
            <v>Operational:Maintenance:Infrastructure:Preventative Maintenance:Condition Based:Rail Infrastructure:MV Substations:Control and Instrumentation</v>
          </cell>
        </row>
        <row r="691">
          <cell r="A691" t="str">
            <v>Operational:Maintenance:Infrastructure:Preventative Maintenance:Condition Based:Rail Infrastructure:MV Substations:Communication Equipment</v>
          </cell>
        </row>
        <row r="692">
          <cell r="A692" t="str">
            <v>Operational:Maintenance:Infrastructure:Preventative Maintenance:Condition Based:Rail Infrastructure:MV Substations:Land</v>
          </cell>
        </row>
        <row r="693">
          <cell r="A693" t="str">
            <v>Operational:Maintenance:Infrastructure:Preventative Maintenance:Condition Based:Rail Infrastructure:MV Substations:Buildings</v>
          </cell>
        </row>
        <row r="694">
          <cell r="A694" t="str">
            <v>Operational:Maintenance:Infrastructure:Preventative Maintenance:Condition Based:Rail Infrastructure:MV Substations:External Facilities</v>
          </cell>
        </row>
        <row r="695">
          <cell r="A695" t="str">
            <v>Operational:Maintenance:Infrastructure:Preventative Maintenance:Condition Based:Rail Infrastructure:MV Substations:Civil Structures</v>
          </cell>
        </row>
        <row r="696">
          <cell r="A696" t="str">
            <v>Operational:Maintenance:Infrastructure:Preventative Maintenance:Condition Based:Rail Infrastructure:MV Substations:Metal Works</v>
          </cell>
        </row>
        <row r="697">
          <cell r="A697" t="str">
            <v>Operational:Maintenance:Infrastructure:Preventative Maintenance:Condition Based:Rail Infrastructure:MV Substations:Earthworks</v>
          </cell>
        </row>
        <row r="698">
          <cell r="A698" t="str">
            <v>Operational:Maintenance:Infrastructure:Preventative Maintenance:Condition Based:Rail Infrastructure:MV Substations:Pavement</v>
          </cell>
        </row>
        <row r="699">
          <cell r="A699" t="str">
            <v>Operational:Maintenance:Infrastructure:Preventative Maintenance:Condition Based:Rail Infrastructure:MV Substations:Service Connection on Site</v>
          </cell>
        </row>
        <row r="700">
          <cell r="A700" t="str">
            <v>Operational:Maintenance:Infrastructure:Preventative Maintenance:Condition Based:Rail Infrastructure:LV Networks</v>
          </cell>
        </row>
        <row r="701">
          <cell r="A701" t="str">
            <v>Operational:Maintenance:Infrastructure:Preventative Maintenance:Condition Based:Rail Infrastructure:LV Networks:LV Conductors</v>
          </cell>
        </row>
        <row r="702">
          <cell r="A702" t="str">
            <v>Operational:Maintenance:Infrastructure:Preventative Maintenance:Condition Based:Rail Infrastructure:LV Networks:Public Lighting</v>
          </cell>
        </row>
        <row r="703">
          <cell r="A703" t="str">
            <v>Operational:Maintenance:Infrastructure:Preventative Maintenance:Condition Based:Rail Infrastructure:LV Networks:Municipal Service Connections</v>
          </cell>
        </row>
        <row r="704">
          <cell r="A704" t="str">
            <v>Operational:Maintenance:Infrastructure:Preventative Maintenance:Condition Based:Rail Infrastructure:LV Networks:Electricity Meters</v>
          </cell>
        </row>
        <row r="705">
          <cell r="A705" t="str">
            <v>Operational:Maintenance:Infrastructure:Preventative Maintenance:Condition Based:Rail Infrastructure:Capital Spares</v>
          </cell>
        </row>
        <row r="706">
          <cell r="A706" t="str">
            <v>Operational:Maintenance:Infrastructure:Preventative Maintenance:Condition Based:Information and Communication Infrastructure</v>
          </cell>
        </row>
        <row r="707">
          <cell r="A707" t="str">
            <v>Operational:Maintenance:Infrastructure:Preventative Maintenance:Condition Based:Information and Communication Infrastructure:Data Centres</v>
          </cell>
        </row>
        <row r="708">
          <cell r="A708" t="str">
            <v>Operational:Maintenance:Infrastructure:Preventative Maintenance:Condition Based:Information and Communication Infrastructure:Data Centres:Buildings</v>
          </cell>
        </row>
        <row r="709">
          <cell r="A709" t="str">
            <v>Operational:Maintenance:Infrastructure:Preventative Maintenance:Condition Based:Information and Communication Infrastructure:Data Centres:Electrical Equipment</v>
          </cell>
        </row>
        <row r="710">
          <cell r="A710" t="str">
            <v>Operational:Maintenance:Infrastructure:Preventative Maintenance:Condition Based:Information and Communication Infrastructure:Core Layers</v>
          </cell>
        </row>
        <row r="711">
          <cell r="A711" t="str">
            <v>Operational:Maintenance:Infrastructure:Preventative Maintenance:Condition Based:Information and Communication Infrastructure:Core Layers:Buildings</v>
          </cell>
        </row>
        <row r="712">
          <cell r="A712" t="str">
            <v>Operational:Maintenance:Infrastructure:Preventative Maintenance:Condition Based:Information and Communication Infrastructure:Core Layers:Civil Structures</v>
          </cell>
        </row>
        <row r="713">
          <cell r="A713" t="str">
            <v>Operational:Maintenance:Infrastructure:Preventative Maintenance:Condition Based:Information and Communication Infrastructure:Core Layers:Electrical Equipment</v>
          </cell>
        </row>
        <row r="714">
          <cell r="A714" t="str">
            <v>Operational:Maintenance:Infrastructure:Preventative Maintenance:Condition Based:Information and Communication Infrastructure:Core Layers:Communication Equipment</v>
          </cell>
        </row>
        <row r="715">
          <cell r="A715" t="str">
            <v>Operational:Maintenance:Infrastructure:Preventative Maintenance:Condition Based:Information and Communication Infrastructure:Distribution Layers</v>
          </cell>
        </row>
        <row r="716">
          <cell r="A716" t="str">
            <v>Operational:Maintenance:Infrastructure:Preventative Maintenance:Condition Based:Information and Communication Infrastructure:Distribution Layers:Communication Equipment</v>
          </cell>
        </row>
        <row r="717">
          <cell r="A717" t="str">
            <v>Operational:Maintenance:Infrastructure:Preventative Maintenance:Condition Based:Information and Communication Infrastructure:Capital Spares</v>
          </cell>
        </row>
        <row r="718">
          <cell r="A718" t="str">
            <v>Operational:Maintenance:Infrastructure:Preventative Maintenance:Condition Based:Water Supply Infrastructure</v>
          </cell>
        </row>
        <row r="719">
          <cell r="A719" t="str">
            <v>Operational:Maintenance:Infrastructure:Preventative Maintenance:Condition Based:Water Supply Infrastructure:Dams and Weirs</v>
          </cell>
        </row>
        <row r="720">
          <cell r="A720" t="str">
            <v>Operational:Maintenance:Infrastructure:Preventative Maintenance:Condition Based:Water Supply Infrastructure:Dams and Weirs:Land</v>
          </cell>
        </row>
        <row r="721">
          <cell r="A721" t="str">
            <v>Operational:Maintenance:Infrastructure:Preventative Maintenance:Condition Based:Water Supply Infrastructure:Dams and Weirs:External Facilities</v>
          </cell>
        </row>
        <row r="722">
          <cell r="A722" t="str">
            <v>Operational:Maintenance:Infrastructure:Preventative Maintenance:Condition Based:Water Supply Infrastructure:Dams and Weirs:Buildings</v>
          </cell>
        </row>
        <row r="723">
          <cell r="A723" t="str">
            <v>Operational:Maintenance:Infrastructure:Preventative Maintenance:Condition Based:Water Supply Infrastructure:Dams and Weirs:Civil Structure</v>
          </cell>
        </row>
        <row r="724">
          <cell r="A724" t="str">
            <v>Operational:Maintenance:Infrastructure:Preventative Maintenance:Condition Based:Water Supply Infrastructure:Dams and Weirs:Earthworks</v>
          </cell>
        </row>
        <row r="725">
          <cell r="A725" t="str">
            <v>Operational:Maintenance:Infrastructure:Preventative Maintenance:Condition Based:Water Supply Infrastructure:Dams and Weirs:Electrical Equipment</v>
          </cell>
        </row>
        <row r="726">
          <cell r="A726" t="str">
            <v>Operational:Maintenance:Infrastructure:Preventative Maintenance:Condition Based:Water Supply Infrastructure:Dams and Weirs:Mechanical Equipment</v>
          </cell>
        </row>
        <row r="727">
          <cell r="A727" t="str">
            <v>Operational:Maintenance:Infrastructure:Preventative Maintenance:Condition Based:Water Supply Infrastructure:Dams and Weirs:Metal Work</v>
          </cell>
        </row>
        <row r="728">
          <cell r="A728" t="str">
            <v>Operational:Maintenance:Infrastructure:Preventative Maintenance:Condition Based:Water Supply Infrastructure:Dams and Weirs:Pavements</v>
          </cell>
        </row>
        <row r="729">
          <cell r="A729" t="str">
            <v>Operational:Maintenance:Infrastructure:Preventative Maintenance:Condition Based:Water Supply Infrastructure:Dams and Weirs:Pipe Work</v>
          </cell>
        </row>
        <row r="730">
          <cell r="A730" t="str">
            <v>Operational:Maintenance:Infrastructure:Preventative Maintenance:Condition Based:Water Supply Infrastructure:Dams and Weirs:Service Connections on Site</v>
          </cell>
        </row>
        <row r="731">
          <cell r="A731" t="str">
            <v>Operational:Maintenance:Infrastructure:Preventative Maintenance:Condition Based:Water Supply Infrastructure:Boreholes</v>
          </cell>
        </row>
        <row r="732">
          <cell r="A732" t="str">
            <v>Operational:Maintenance:Infrastructure:Preventative Maintenance:Condition Based:Water Supply Infrastructure:Boreholes:Land</v>
          </cell>
        </row>
        <row r="733">
          <cell r="A733" t="str">
            <v>Operational:Maintenance:Infrastructure:Preventative Maintenance:Condition Based:Water Supply Infrastructure:Boreholes:Civil Structures</v>
          </cell>
        </row>
        <row r="734">
          <cell r="A734" t="str">
            <v>Operational:Maintenance:Infrastructure:Preventative Maintenance:Condition Based:Water Supply Infrastructure:Boreholes:Earthworks</v>
          </cell>
        </row>
        <row r="735">
          <cell r="A735" t="str">
            <v>Operational:Maintenance:Infrastructure:Preventative Maintenance:Condition Based:Water Supply Infrastructure:Boreholes:Electrical Equipment</v>
          </cell>
        </row>
        <row r="736">
          <cell r="A736" t="str">
            <v>Operational:Maintenance:Infrastructure:Preventative Maintenance:Condition Based:Water Supply Infrastructure:Boreholes:External Facilities</v>
          </cell>
        </row>
        <row r="737">
          <cell r="A737" t="str">
            <v>Operational:Maintenance:Infrastructure:Preventative Maintenance:Condition Based:Water Supply Infrastructure:Boreholes:Mechanical Equipment</v>
          </cell>
        </row>
        <row r="738">
          <cell r="A738" t="str">
            <v>Operational:Maintenance:Infrastructure:Preventative Maintenance:Condition Based:Water Supply Infrastructure:Boreholes:Pavements</v>
          </cell>
        </row>
        <row r="739">
          <cell r="A739" t="str">
            <v>Operational:Maintenance:Infrastructure:Preventative Maintenance:Condition Based:Water Supply Infrastructure:Boreholes:Pipe Work</v>
          </cell>
        </row>
        <row r="740">
          <cell r="A740" t="str">
            <v>Operational:Maintenance:Infrastructure:Preventative Maintenance:Condition Based:Water Supply Infrastructure:Boreholes:Service Connections on Site</v>
          </cell>
        </row>
        <row r="741">
          <cell r="A741" t="str">
            <v>Operational:Maintenance:Infrastructure:Preventative Maintenance:Condition Based:Water Supply Infrastructure:Bulk Mains</v>
          </cell>
        </row>
        <row r="742">
          <cell r="A742" t="str">
            <v>Operational:Maintenance:Infrastructure:Preventative Maintenance:Condition Based:Water Supply Infrastructure:Bulk Mains:Pipe Work</v>
          </cell>
        </row>
        <row r="743">
          <cell r="A743" t="str">
            <v>Operational:Maintenance:Infrastructure:Preventative Maintenance:Condition Based:Water Supply Infrastructure:Bulk Mains:Pipe Bridges</v>
          </cell>
        </row>
        <row r="744">
          <cell r="A744" t="str">
            <v>Operational:Maintenance:Infrastructure:Preventative Maintenance:Condition Based:Water Supply Infrastructure:Bulk Mains:Electrical Equipment</v>
          </cell>
        </row>
        <row r="745">
          <cell r="A745" t="str">
            <v>Operational:Maintenance:Infrastructure:Preventative Maintenance:Condition Based:Water Supply Infrastructure:Distribution</v>
          </cell>
        </row>
        <row r="746">
          <cell r="A746" t="str">
            <v>Operational:Maintenance:Infrastructure:Preventative Maintenance:Condition Based:Water Supply Infrastructure:Distribution:Municipal Service Connections</v>
          </cell>
        </row>
        <row r="747">
          <cell r="A747" t="str">
            <v>Operational:Maintenance:Infrastructure:Preventative Maintenance:Condition Based:Water Supply Infrastructure:Distribution:Pipe Work</v>
          </cell>
        </row>
        <row r="748">
          <cell r="A748" t="str">
            <v>Operational:Maintenance:Infrastructure:Preventative Maintenance:Condition Based:Water Supply Infrastructure:Distribution:Pipe Bridges</v>
          </cell>
        </row>
        <row r="749">
          <cell r="A749" t="str">
            <v>Operational:Maintenance:Infrastructure:Preventative Maintenance:Condition Based:Water Supply Infrastructure:Distribution Points</v>
          </cell>
        </row>
        <row r="750">
          <cell r="A750" t="str">
            <v>Operational:Maintenance:Infrastructure:Preventative Maintenance:Condition Based:Water Supply Infrastructure:Distribution Points:Communal Standpipes</v>
          </cell>
        </row>
        <row r="751">
          <cell r="A751" t="str">
            <v>Operational:Maintenance:Infrastructure:Preventative Maintenance:Condition Based:Water Supply Infrastructure:Distribution Points:Pipe Work</v>
          </cell>
        </row>
        <row r="752">
          <cell r="A752" t="str">
            <v>Operational:Maintenance:Infrastructure:Preventative Maintenance:Condition Based:Water Supply Infrastructure:Reservoirs</v>
          </cell>
        </row>
        <row r="753">
          <cell r="A753" t="str">
            <v>Operational:Maintenance:Infrastructure:Preventative Maintenance:Condition Based:Water Supply Infrastructure:Reservoirs:Land</v>
          </cell>
        </row>
        <row r="754">
          <cell r="A754" t="str">
            <v>Operational:Maintenance:Infrastructure:Preventative Maintenance:Condition Based:Water Supply Infrastructure:Reservoirs:External Facilities</v>
          </cell>
        </row>
        <row r="755">
          <cell r="A755" t="str">
            <v>Operational:Maintenance:Infrastructure:Preventative Maintenance:Condition Based:Water Supply Infrastructure:Reservoirs:Buildings</v>
          </cell>
        </row>
        <row r="756">
          <cell r="A756" t="str">
            <v>Operational:Maintenance:Infrastructure:Preventative Maintenance:Condition Based:Water Supply Infrastructure:Reservoirs:Civil Structure</v>
          </cell>
        </row>
        <row r="757">
          <cell r="A757" t="str">
            <v>Operational:Maintenance:Infrastructure:Preventative Maintenance:Condition Based:Water Supply Infrastructure:Reservoirs:Earthworks</v>
          </cell>
        </row>
        <row r="758">
          <cell r="A758" t="str">
            <v>Operational:Maintenance:Infrastructure:Preventative Maintenance:Condition Based:Water Supply Infrastructure:Reservoirs:Electrical Equipment</v>
          </cell>
        </row>
        <row r="759">
          <cell r="A759" t="str">
            <v>Operational:Maintenance:Infrastructure:Preventative Maintenance:Condition Based:Water Supply Infrastructure:Reservoirs:Mechanical Equipment</v>
          </cell>
        </row>
        <row r="760">
          <cell r="A760" t="str">
            <v>Operational:Maintenance:Infrastructure:Preventative Maintenance:Condition Based:Water Supply Infrastructure:Reservoirs:Metal Work</v>
          </cell>
        </row>
        <row r="761">
          <cell r="A761" t="str">
            <v>Operational:Maintenance:Infrastructure:Preventative Maintenance:Condition Based:Water Supply Infrastructure:Reservoirs:Pavements</v>
          </cell>
        </row>
        <row r="762">
          <cell r="A762" t="str">
            <v>Operational:Maintenance:Infrastructure:Preventative Maintenance:Condition Based:Water Supply Infrastructure:Reservoirs:Pipe Work</v>
          </cell>
        </row>
        <row r="763">
          <cell r="A763" t="str">
            <v>Operational:Maintenance:Infrastructure:Preventative Maintenance:Condition Based:Water Supply Infrastructure:Reservoirs:Service Connections on Site</v>
          </cell>
        </row>
        <row r="764">
          <cell r="A764" t="str">
            <v>Operational:Maintenance:Infrastructure:Preventative Maintenance:Condition Based:Water Supply Infrastructure:PRV Stations</v>
          </cell>
        </row>
        <row r="765">
          <cell r="A765" t="str">
            <v>Operational:Maintenance:Infrastructure:Preventative Maintenance:Condition Based:Water Supply Infrastructure:PRV Stations:Land</v>
          </cell>
        </row>
        <row r="766">
          <cell r="A766" t="str">
            <v>Operational:Maintenance:Infrastructure:Preventative Maintenance:Condition Based:Water Supply Infrastructure:PRV Stations:External Facilities</v>
          </cell>
        </row>
        <row r="767">
          <cell r="A767" t="str">
            <v>Operational:Maintenance:Infrastructure:Preventative Maintenance:Condition Based:Water Supply Infrastructure:PRV Stations:Buildings</v>
          </cell>
        </row>
        <row r="768">
          <cell r="A768" t="str">
            <v>Operational:Maintenance:Infrastructure:Preventative Maintenance:Condition Based:Water Supply Infrastructure:PRV Stations:Civil Structure</v>
          </cell>
        </row>
        <row r="769">
          <cell r="A769" t="str">
            <v>Operational:Maintenance:Infrastructure:Preventative Maintenance:Condition Based:Water Supply Infrastructure:PRV Stations:Earthworks</v>
          </cell>
        </row>
        <row r="770">
          <cell r="A770" t="str">
            <v>Operational:Maintenance:Infrastructure:Preventative Maintenance:Condition Based:Water Supply Infrastructure:PRV Stations:Electrical Equipment</v>
          </cell>
        </row>
        <row r="771">
          <cell r="A771" t="str">
            <v>Operational:Maintenance:Infrastructure:Preventative Maintenance:Condition Based:Water Supply Infrastructure:PRV Stations:Mechanical Equipment</v>
          </cell>
        </row>
        <row r="772">
          <cell r="A772" t="str">
            <v>Operational:Maintenance:Infrastructure:Preventative Maintenance:Condition Based:Water Supply Infrastructure:PRV Stations:Metal Work</v>
          </cell>
        </row>
        <row r="773">
          <cell r="A773" t="str">
            <v>Operational:Maintenance:Infrastructure:Preventative Maintenance:Condition Based:Water Supply Infrastructure:PRV Stations:Pavements</v>
          </cell>
        </row>
        <row r="774">
          <cell r="A774" t="str">
            <v>Operational:Maintenance:Infrastructure:Preventative Maintenance:Condition Based:Water Supply Infrastructure:PRV Stations:Pipe Work</v>
          </cell>
        </row>
        <row r="775">
          <cell r="A775" t="str">
            <v>Operational:Maintenance:Infrastructure:Preventative Maintenance:Condition Based:Water Supply Infrastructure:PRV Stations:Service Connections on Site</v>
          </cell>
        </row>
        <row r="776">
          <cell r="A776" t="str">
            <v>Operational:Maintenance:Infrastructure:Preventative Maintenance:Condition Based:Water Supply Infrastructure:Pump Station</v>
          </cell>
        </row>
        <row r="777">
          <cell r="A777" t="str">
            <v>Operational:Maintenance:Infrastructure:Preventative Maintenance:Condition Based:Water Supply Infrastructure:Pump Station:Land</v>
          </cell>
        </row>
        <row r="778">
          <cell r="A778" t="str">
            <v>Operational:Maintenance:Infrastructure:Preventative Maintenance:Condition Based:Water Supply Infrastructure:Pump Station:External Facilities</v>
          </cell>
        </row>
        <row r="779">
          <cell r="A779" t="str">
            <v>Operational:Maintenance:Infrastructure:Preventative Maintenance:Condition Based:Water Supply Infrastructure:Pump Station:Buildings</v>
          </cell>
        </row>
        <row r="780">
          <cell r="A780" t="str">
            <v>Operational:Maintenance:Infrastructure:Preventative Maintenance:Condition Based:Water Supply Infrastructure:Pump Station:Civil Structure</v>
          </cell>
        </row>
        <row r="781">
          <cell r="A781" t="str">
            <v>Operational:Maintenance:Infrastructure:Preventative Maintenance:Condition Based:Water Supply Infrastructure:Pump Station:Earthworks</v>
          </cell>
        </row>
        <row r="782">
          <cell r="A782" t="str">
            <v>Operational:Maintenance:Infrastructure:Preventative Maintenance:Condition Based:Water Supply Infrastructure:Pump Station:Electrical Equipment</v>
          </cell>
        </row>
        <row r="783">
          <cell r="A783" t="str">
            <v>Operational:Maintenance:Infrastructure:Preventative Maintenance:Condition Based:Water Supply Infrastructure:Pump Station:Mechanical Equipment</v>
          </cell>
        </row>
        <row r="784">
          <cell r="A784" t="str">
            <v>Operational:Maintenance:Infrastructure:Preventative Maintenance:Condition Based:Water Supply Infrastructure:Pump Station:Metal Work</v>
          </cell>
        </row>
        <row r="785">
          <cell r="A785" t="str">
            <v>Operational:Maintenance:Infrastructure:Preventative Maintenance:Condition Based:Water Supply Infrastructure:Pump Station:Pavements</v>
          </cell>
        </row>
        <row r="786">
          <cell r="A786" t="str">
            <v>Operational:Maintenance:Infrastructure:Preventative Maintenance:Condition Based:Water Supply Infrastructure:Pump Station:Pipe Work</v>
          </cell>
        </row>
        <row r="787">
          <cell r="A787" t="str">
            <v>Operational:Maintenance:Infrastructure:Preventative Maintenance:Condition Based:Water Supply Infrastructure:Pump Station:Service Connections on Site</v>
          </cell>
        </row>
        <row r="788">
          <cell r="A788" t="str">
            <v>Operational:Maintenance:Infrastructure:Preventative Maintenance:Condition Based:Water Supply Infrastructure:Water Treatment</v>
          </cell>
        </row>
        <row r="789">
          <cell r="A789" t="str">
            <v>Operational:Maintenance:Infrastructure:Preventative Maintenance:Condition Based:Water Supply Infrastructure:Water Treatment:Land</v>
          </cell>
        </row>
        <row r="790">
          <cell r="A790" t="str">
            <v>Operational:Maintenance:Infrastructure:Preventative Maintenance:Condition Based:Water Supply Infrastructure:Water Treatment:External Facilities</v>
          </cell>
        </row>
        <row r="791">
          <cell r="A791" t="str">
            <v>Operational:Maintenance:Infrastructure:Preventative Maintenance:Condition Based:Water Supply Infrastructure:Water Treatment:Buildings</v>
          </cell>
        </row>
        <row r="792">
          <cell r="A792" t="str">
            <v>Operational:Maintenance:Infrastructure:Preventative Maintenance:Condition Based:Water Supply Infrastructure:Water Treatment:Civil Structure</v>
          </cell>
        </row>
        <row r="793">
          <cell r="A793" t="str">
            <v>Operational:Maintenance:Infrastructure:Preventative Maintenance:Condition Based:Water Supply Infrastructure:Water Treatment:Earthworks</v>
          </cell>
        </row>
        <row r="794">
          <cell r="A794" t="str">
            <v>Operational:Maintenance:Infrastructure:Preventative Maintenance:Condition Based:Water Supply Infrastructure:Water Treatment:Electrical Equipment</v>
          </cell>
        </row>
        <row r="795">
          <cell r="A795" t="str">
            <v>Operational:Maintenance:Infrastructure:Preventative Maintenance:Condition Based:Water Supply Infrastructure:Water Treatment:Mechanical Equipment</v>
          </cell>
        </row>
        <row r="796">
          <cell r="A796" t="str">
            <v>Operational:Maintenance:Infrastructure:Preventative Maintenance:Condition Based:Water Supply Infrastructure:Water Treatment:Metal Work</v>
          </cell>
        </row>
        <row r="797">
          <cell r="A797" t="str">
            <v>Operational:Maintenance:Infrastructure:Preventative Maintenance:Condition Based:Water Supply Infrastructure:Water Treatment:Pavements</v>
          </cell>
        </row>
        <row r="798">
          <cell r="A798" t="str">
            <v>Operational:Maintenance:Infrastructure:Preventative Maintenance:Condition Based:Water Supply Infrastructure:Water Treatment:Pipe Work</v>
          </cell>
        </row>
        <row r="799">
          <cell r="A799" t="str">
            <v>Operational:Maintenance:Infrastructure:Preventative Maintenance:Condition Based:Water Supply Infrastructure:Water Treatment:Service Connections on Site</v>
          </cell>
        </row>
        <row r="800">
          <cell r="A800" t="str">
            <v>Operational:Maintenance:Infrastructure:Preventative Maintenance:Condition Based:Water Supply Infrastructure:Capital Spares</v>
          </cell>
        </row>
        <row r="801">
          <cell r="A801" t="str">
            <v>Operational:Maintenance:Infrastructure:Preventative Maintenance:Condition Based:Sanitation Infrastructure</v>
          </cell>
        </row>
        <row r="802">
          <cell r="A802" t="str">
            <v>Operational:Maintenance:Infrastructure:Preventative Maintenance:Condition Based:Sanitation Infrastructure:Pump Station</v>
          </cell>
        </row>
        <row r="803">
          <cell r="A803" t="str">
            <v>Operational:Maintenance:Infrastructure:Preventative Maintenance:Condition Based:Sanitation Infrastructure:Pump Station:Land</v>
          </cell>
        </row>
        <row r="804">
          <cell r="A804" t="str">
            <v>Operational:Maintenance:Infrastructure:Preventative Maintenance:Condition Based:Sanitation Infrastructure:Pump Station:External Facilities</v>
          </cell>
        </row>
        <row r="805">
          <cell r="A805" t="str">
            <v>Operational:Maintenance:Infrastructure:Preventative Maintenance:Condition Based:Sanitation Infrastructure:Pump Station:Buildings</v>
          </cell>
        </row>
        <row r="806">
          <cell r="A806" t="str">
            <v>Operational:Maintenance:Infrastructure:Preventative Maintenance:Condition Based:Sanitation Infrastructure:Pump Station:Civil Structure</v>
          </cell>
        </row>
        <row r="807">
          <cell r="A807" t="str">
            <v>Operational:Maintenance:Infrastructure:Preventative Maintenance:Condition Based:Sanitation Infrastructure:Pump Station:Earthworks</v>
          </cell>
        </row>
        <row r="808">
          <cell r="A808" t="str">
            <v>Operational:Maintenance:Infrastructure:Preventative Maintenance:Condition Based:Sanitation Infrastructure:Pump Station:Electrical Equipment</v>
          </cell>
        </row>
        <row r="809">
          <cell r="A809" t="str">
            <v>Operational:Maintenance:Infrastructure:Preventative Maintenance:Condition Based:Sanitation Infrastructure:Pump Station:Mechanical Equipment</v>
          </cell>
        </row>
        <row r="810">
          <cell r="A810" t="str">
            <v>Operational:Maintenance:Infrastructure:Preventative Maintenance:Condition Based:Sanitation Infrastructure:Pump Station:Metal Work</v>
          </cell>
        </row>
        <row r="811">
          <cell r="A811" t="str">
            <v>Operational:Maintenance:Infrastructure:Preventative Maintenance:Condition Based:Sanitation Infrastructure:Pump Station:Pavements</v>
          </cell>
        </row>
        <row r="812">
          <cell r="A812" t="str">
            <v>Operational:Maintenance:Infrastructure:Preventative Maintenance:Condition Based:Sanitation Infrastructure:Pump Station:Pipe Work</v>
          </cell>
        </row>
        <row r="813">
          <cell r="A813" t="str">
            <v>Operational:Maintenance:Infrastructure:Preventative Maintenance:Condition Based:Sanitation Infrastructure:Pump Station:Service Connections on Site</v>
          </cell>
        </row>
        <row r="814">
          <cell r="A814" t="str">
            <v>Operational:Maintenance:Infrastructure:Preventative Maintenance:Condition Based:Sanitation Infrastructure:Reticulation</v>
          </cell>
        </row>
        <row r="815">
          <cell r="A815" t="str">
            <v>Operational:Maintenance:Infrastructure:Preventative Maintenance:Condition Based:Sanitation Infrastructure:Reticulation:Civil Structures</v>
          </cell>
        </row>
        <row r="816">
          <cell r="A816" t="str">
            <v>Operational:Maintenance:Infrastructure:Preventative Maintenance:Condition Based:Sanitation Infrastructure:Reticulation:Pipe Work</v>
          </cell>
        </row>
        <row r="817">
          <cell r="A817" t="str">
            <v>Operational:Maintenance:Infrastructure:Preventative Maintenance:Condition Based:Sanitation Infrastructure:Reticulation:Pipe Bridges</v>
          </cell>
        </row>
        <row r="818">
          <cell r="A818" t="str">
            <v>Operational:Maintenance:Infrastructure:Preventative Maintenance:Condition Based:Sanitation Infrastructure:Reticulation:Municipal Service Connection</v>
          </cell>
        </row>
        <row r="819">
          <cell r="A819" t="str">
            <v>Operational:Maintenance:Infrastructure:Preventative Maintenance:Condition Based:Sanitation Infrastructure:Waste Water Treatment</v>
          </cell>
        </row>
        <row r="820">
          <cell r="A820" t="str">
            <v>Operational:Maintenance:Infrastructure:Preventative Maintenance:Condition Based:Sanitation Infrastructure:Waste Water Treatment:Land</v>
          </cell>
        </row>
        <row r="821">
          <cell r="A821" t="str">
            <v>Operational:Maintenance:Infrastructure:Preventative Maintenance:Condition Based:Sanitation Infrastructure:Waste Water Treatment:External Facilities</v>
          </cell>
        </row>
        <row r="822">
          <cell r="A822" t="str">
            <v>Operational:Maintenance:Infrastructure:Preventative Maintenance:Condition Based:Sanitation Infrastructure:Waste Water Treatment:Buildings</v>
          </cell>
        </row>
        <row r="823">
          <cell r="A823" t="str">
            <v>Operational:Maintenance:Infrastructure:Preventative Maintenance:Condition Based:Sanitation Infrastructure:Waste Water Treatment:Civil Structure</v>
          </cell>
        </row>
        <row r="824">
          <cell r="A824" t="str">
            <v>Operational:Maintenance:Infrastructure:Preventative Maintenance:Condition Based:Sanitation Infrastructure:Waste Water Treatment:Earthworks</v>
          </cell>
        </row>
        <row r="825">
          <cell r="A825" t="str">
            <v>Operational:Maintenance:Infrastructure:Preventative Maintenance:Condition Based:Sanitation Infrastructure:Waste Water Treatment:Electrical Equipment</v>
          </cell>
        </row>
        <row r="826">
          <cell r="A826" t="str">
            <v>Operational:Maintenance:Infrastructure:Preventative Maintenance:Condition Based:Sanitation Infrastructure:Waste Water Treatment:Mechanical Equipment</v>
          </cell>
        </row>
        <row r="827">
          <cell r="A827" t="str">
            <v>Operational:Maintenance:Infrastructure:Preventative Maintenance:Condition Based:Sanitation Infrastructure:Waste Water Treatment:Metal Work</v>
          </cell>
        </row>
        <row r="828">
          <cell r="A828" t="str">
            <v>Operational:Maintenance:Infrastructure:Preventative Maintenance:Condition Based:Sanitation Infrastructure:Waste Water Treatment:Pavements</v>
          </cell>
        </row>
        <row r="829">
          <cell r="A829" t="str">
            <v>Operational:Maintenance:Infrastructure:Preventative Maintenance:Condition Based:Sanitation Infrastructure:Waste Water Treatment:Pipe Work</v>
          </cell>
        </row>
        <row r="830">
          <cell r="A830" t="str">
            <v>Operational:Maintenance:Infrastructure:Preventative Maintenance:Condition Based:Sanitation Infrastructure:Waste Water Treatment:Service Connections on Site</v>
          </cell>
        </row>
        <row r="831">
          <cell r="A831" t="str">
            <v>Operational:Maintenance:Infrastructure:Preventative Maintenance:Condition Based:Sanitation Infrastructure:Outfall Sewers</v>
          </cell>
        </row>
        <row r="832">
          <cell r="A832" t="str">
            <v>Operational:Maintenance:Infrastructure:Preventative Maintenance:Condition Based:Sanitation Infrastructure:Outfall Sewers:Civil Structures</v>
          </cell>
        </row>
        <row r="833">
          <cell r="A833" t="str">
            <v>Operational:Maintenance:Infrastructure:Preventative Maintenance:Condition Based:Sanitation Infrastructure:Outfall Sewers:Pipe Work</v>
          </cell>
        </row>
        <row r="834">
          <cell r="A834" t="str">
            <v>Operational:Maintenance:Infrastructure:Preventative Maintenance:Condition Based:Sanitation Infrastructure:Outfall Sewers:Pipe Bridges</v>
          </cell>
        </row>
        <row r="835">
          <cell r="A835" t="str">
            <v>Operational:Maintenance:Infrastructure:Preventative Maintenance:Condition Based:Sanitation Infrastructure:Toilet Facilities</v>
          </cell>
        </row>
        <row r="836">
          <cell r="A836" t="str">
            <v>Operational:Maintenance:Infrastructure:Preventative Maintenance:Condition Based:Sanitation Infrastructure:Toilet Facilities:Communal Sanitation</v>
          </cell>
        </row>
        <row r="837">
          <cell r="A837" t="str">
            <v>Operational:Maintenance:Infrastructure:Preventative Maintenance:Condition Based:Sanitation Infrastructure:Capital Spares</v>
          </cell>
        </row>
        <row r="838">
          <cell r="A838" t="str">
            <v>Operational:Maintenance:Infrastructure:Preventative Maintenance:Condition Based:Coastal Infrastructure</v>
          </cell>
        </row>
        <row r="839">
          <cell r="A839" t="str">
            <v>Operational:Maintenance:Infrastructure:Preventative Maintenance:Condition Based:Coastal Infrastructure:Sand Pumps</v>
          </cell>
        </row>
        <row r="840">
          <cell r="A840" t="str">
            <v>Operational:Maintenance:Infrastructure:Preventative Maintenance:Condition Based:Coastal Infrastructure:Sand Pumps:Land</v>
          </cell>
        </row>
        <row r="841">
          <cell r="A841" t="str">
            <v>Operational:Maintenance:Infrastructure:Preventative Maintenance:Condition Based:Coastal Infrastructure:Sand Pumps:External Facilities</v>
          </cell>
        </row>
        <row r="842">
          <cell r="A842" t="str">
            <v>Operational:Maintenance:Infrastructure:Preventative Maintenance:Condition Based:Coastal Infrastructure:Sand Pumps:Buildings</v>
          </cell>
        </row>
        <row r="843">
          <cell r="A843" t="str">
            <v>Operational:Maintenance:Infrastructure:Preventative Maintenance:Condition Based:Coastal Infrastructure:Sand Pumps:Civil Structure</v>
          </cell>
        </row>
        <row r="844">
          <cell r="A844" t="str">
            <v>Operational:Maintenance:Infrastructure:Preventative Maintenance:Condition Based:Coastal Infrastructure:Sand Pumps:Earthworks</v>
          </cell>
        </row>
        <row r="845">
          <cell r="A845" t="str">
            <v>Operational:Maintenance:Infrastructure:Preventative Maintenance:Condition Based:Coastal Infrastructure:Sand Pumps:Electrical Equipment</v>
          </cell>
        </row>
        <row r="846">
          <cell r="A846" t="str">
            <v>Operational:Maintenance:Infrastructure:Preventative Maintenance:Condition Based:Coastal Infrastructure:Sand Pumps:Mechanical Equipment</v>
          </cell>
        </row>
        <row r="847">
          <cell r="A847" t="str">
            <v>Operational:Maintenance:Infrastructure:Preventative Maintenance:Condition Based:Coastal Infrastructure:Sand Pumps:Metal Work</v>
          </cell>
        </row>
        <row r="848">
          <cell r="A848" t="str">
            <v>Operational:Maintenance:Infrastructure:Preventative Maintenance:Condition Based:Coastal Infrastructure:Sand Pumps:Pavements</v>
          </cell>
        </row>
        <row r="849">
          <cell r="A849" t="str">
            <v>Operational:Maintenance:Infrastructure:Preventative Maintenance:Condition Based:Coastal Infrastructure:Sand Pumps:Pipe Work</v>
          </cell>
        </row>
        <row r="850">
          <cell r="A850" t="str">
            <v>Operational:Maintenance:Infrastructure:Preventative Maintenance:Condition Based:Coastal Infrastructure:Sand Pumps:Service Connections on Site</v>
          </cell>
        </row>
        <row r="851">
          <cell r="A851" t="str">
            <v>Operational:Maintenance:Infrastructure:Preventative Maintenance:Condition Based:Coastal Infrastructure:Piers</v>
          </cell>
        </row>
        <row r="852">
          <cell r="A852" t="str">
            <v>Operational:Maintenance:Infrastructure:Preventative Maintenance:Condition Based:Coastal Infrastructure:Piers:Civil Structures</v>
          </cell>
        </row>
        <row r="853">
          <cell r="A853" t="str">
            <v>Operational:Maintenance:Infrastructure:Preventative Maintenance:Condition Based:Coastal Infrastructure:Piers:Electrical Equipment</v>
          </cell>
        </row>
        <row r="854">
          <cell r="A854" t="str">
            <v>Operational:Maintenance:Infrastructure:Preventative Maintenance:Condition Based:Coastal Infrastructure:Piers:Metal Work</v>
          </cell>
        </row>
        <row r="855">
          <cell r="A855" t="str">
            <v>Operational:Maintenance:Infrastructure:Preventative Maintenance:Condition Based:Coastal Infrastructure:Revetments</v>
          </cell>
        </row>
        <row r="856">
          <cell r="A856" t="str">
            <v>Operational:Maintenance:Infrastructure:Preventative Maintenance:Condition Based:Coastal Infrastructure:Revetments:Civil Structures</v>
          </cell>
        </row>
        <row r="857">
          <cell r="A857" t="str">
            <v>Operational:Maintenance:Infrastructure:Preventative Maintenance:Condition Based:Coastal Infrastructure:Revetments:Earthworks</v>
          </cell>
        </row>
        <row r="858">
          <cell r="A858" t="str">
            <v>Operational:Maintenance:Infrastructure:Preventative Maintenance:Condition Based:Coastal Infrastructure:Promenades</v>
          </cell>
        </row>
        <row r="859">
          <cell r="A859" t="str">
            <v>Operational:Maintenance:Infrastructure:Preventative Maintenance:Condition Based:Coastal Infrastructure:Promenades:Land</v>
          </cell>
        </row>
        <row r="860">
          <cell r="A860" t="str">
            <v>Operational:Maintenance:Infrastructure:Preventative Maintenance:Condition Based:Coastal Infrastructure:Promenades:Buildings</v>
          </cell>
        </row>
        <row r="861">
          <cell r="A861" t="str">
            <v>Operational:Maintenance:Infrastructure:Preventative Maintenance:Condition Based:Coastal Infrastructure:Promenades:External Facilities</v>
          </cell>
        </row>
        <row r="862">
          <cell r="A862" t="str">
            <v>Operational:Maintenance:Infrastructure:Preventative Maintenance:Condition Based:Coastal Infrastructure:Promenades:Civil Structures</v>
          </cell>
        </row>
        <row r="863">
          <cell r="A863" t="str">
            <v>Operational:Maintenance:Infrastructure:Preventative Maintenance:Condition Based:Coastal Infrastructure:Promenades:Earthworks</v>
          </cell>
        </row>
        <row r="864">
          <cell r="A864" t="str">
            <v>Operational:Maintenance:Infrastructure:Preventative Maintenance:Condition Based:Coastal Infrastructure:Promenades:Electrical Equipment</v>
          </cell>
        </row>
        <row r="865">
          <cell r="A865" t="str">
            <v>Operational:Maintenance:Infrastructure:Preventative Maintenance:Condition Based:Coastal Infrastructure:Promenades:Mechanical Equipment</v>
          </cell>
        </row>
        <row r="866">
          <cell r="A866" t="str">
            <v>Operational:Maintenance:Infrastructure:Preventative Maintenance:Condition Based:Coastal Infrastructure:Promenades:Metalwork's</v>
          </cell>
        </row>
        <row r="867">
          <cell r="A867" t="str">
            <v>Operational:Maintenance:Infrastructure:Preventative Maintenance:Condition Based:Coastal Infrastructure:Promenades:Pavements</v>
          </cell>
        </row>
        <row r="868">
          <cell r="A868" t="str">
            <v>Operational:Maintenance:Infrastructure:Preventative Maintenance:Condition Based:Coastal Infrastructure:Promenades:Service Connections on Site</v>
          </cell>
        </row>
        <row r="869">
          <cell r="A869" t="str">
            <v>Operational:Maintenance:Infrastructure:Preventative Maintenance:Condition Based:Capital Spares</v>
          </cell>
        </row>
        <row r="870">
          <cell r="A870" t="str">
            <v>Operational:Maintenance:Infrastructure:Corrective Maintenance</v>
          </cell>
        </row>
        <row r="871">
          <cell r="A871" t="str">
            <v>Operational:Maintenance:Infrastructure:Corrective Maintenance:Planned</v>
          </cell>
        </row>
        <row r="872">
          <cell r="A872" t="str">
            <v>Operational:Maintenance:Infrastructure:Corrective Maintenance:Planned:Electrical Infrastructure</v>
          </cell>
        </row>
        <row r="873">
          <cell r="A873" t="str">
            <v>Operational:Maintenance:Infrastructure:Corrective Maintenance:Planned:Electrical Infrastructure:Power Plants</v>
          </cell>
        </row>
        <row r="874">
          <cell r="A874" t="str">
            <v>Operational:Maintenance:Infrastructure:Corrective Maintenance:Planned:Electrical Infrastructure:Power Plants:Boiler Plants</v>
          </cell>
        </row>
        <row r="875">
          <cell r="A875" t="str">
            <v>Operational:Maintenance:Infrastructure:Corrective Maintenance:Planned:Electrical Infrastructure:Power Plants:Turbine Equipment</v>
          </cell>
        </row>
        <row r="876">
          <cell r="A876" t="str">
            <v>Operational:Maintenance:Infrastructure:Corrective Maintenance:Planned:Electrical Infrastructure:Power Plants:Turbine Generators</v>
          </cell>
        </row>
        <row r="877">
          <cell r="A877" t="str">
            <v>Operational:Maintenance:Infrastructure:Corrective Maintenance:Planned:Electrical Infrastructure:Power Plants:Control and Instrumentation</v>
          </cell>
        </row>
        <row r="878">
          <cell r="A878" t="str">
            <v>Operational:Maintenance:Infrastructure:Corrective Maintenance:Planned:Electrical Infrastructure:Power Plants:Electrical Equipment</v>
          </cell>
        </row>
        <row r="879">
          <cell r="A879" t="str">
            <v>Operational:Maintenance:Infrastructure:Corrective Maintenance:Planned:Electrical Infrastructure:Power Plants:Pipe Work</v>
          </cell>
        </row>
        <row r="880">
          <cell r="A880" t="str">
            <v>Operational:Maintenance:Infrastructure:Corrective Maintenance:Planned:Electrical Infrastructure:Power Plants:DC Systems</v>
          </cell>
        </row>
        <row r="881">
          <cell r="A881" t="str">
            <v>Operational:Maintenance:Infrastructure:Corrective Maintenance:Planned:Electrical Infrastructure:Power Plants:MV Transformers</v>
          </cell>
        </row>
        <row r="882">
          <cell r="A882" t="str">
            <v>Operational:Maintenance:Infrastructure:Corrective Maintenance:Planned:Electrical Infrastructure:Power Plants:HV Transformers</v>
          </cell>
        </row>
        <row r="883">
          <cell r="A883" t="str">
            <v>Operational:Maintenance:Infrastructure:Corrective Maintenance:Planned:Electrical Infrastructure:Power Plants:HV Switching-station Equipment</v>
          </cell>
        </row>
        <row r="884">
          <cell r="A884" t="str">
            <v>Operational:Maintenance:Infrastructure:Corrective Maintenance:Planned:Electrical Infrastructure:Power Plants:MV Substation Equipment</v>
          </cell>
        </row>
        <row r="885">
          <cell r="A885" t="str">
            <v>Operational:Maintenance:Infrastructure:Corrective Maintenance:Planned:Electrical Infrastructure:Power Plants:MV Switching Station Equipment</v>
          </cell>
        </row>
        <row r="886">
          <cell r="A886" t="str">
            <v>Operational:Maintenance:Infrastructure:Corrective Maintenance:Planned:Electrical Infrastructure:Power Plants:Metal Work</v>
          </cell>
        </row>
        <row r="887">
          <cell r="A887" t="str">
            <v>Operational:Maintenance:Infrastructure:Corrective Maintenance:Planned:Electrical Infrastructure:Power Plants:Mechanical Equipment</v>
          </cell>
        </row>
        <row r="888">
          <cell r="A888" t="str">
            <v>Operational:Maintenance:Infrastructure:Corrective Maintenance:Planned:Electrical Infrastructure:Power Plants:Land</v>
          </cell>
        </row>
        <row r="889">
          <cell r="A889" t="str">
            <v>Operational:Maintenance:Infrastructure:Corrective Maintenance:Planned:Electrical Infrastructure:Power Plants:Buildings</v>
          </cell>
        </row>
        <row r="890">
          <cell r="A890" t="str">
            <v>Operational:Maintenance:Infrastructure:Corrective Maintenance:Planned:Electrical Infrastructure:Power Plants:External Facilities</v>
          </cell>
        </row>
        <row r="891">
          <cell r="A891" t="str">
            <v>Operational:Maintenance:Infrastructure:Corrective Maintenance:Planned:Electrical Infrastructure:Power Plants:Pavements</v>
          </cell>
        </row>
        <row r="892">
          <cell r="A892" t="str">
            <v>Operational:Maintenance:Infrastructure:Corrective Maintenance:Planned:Electrical Infrastructure:Power Plants:Earthworks</v>
          </cell>
        </row>
        <row r="893">
          <cell r="A893" t="str">
            <v>Operational:Maintenance:Infrastructure:Corrective Maintenance:Planned:Electrical Infrastructure:Power Plants:Civil Structure</v>
          </cell>
        </row>
        <row r="894">
          <cell r="A894" t="str">
            <v>Operational:Maintenance:Infrastructure:Corrective Maintenance:Planned:Electrical Infrastructure:Power Plants:Service Connections on Site</v>
          </cell>
        </row>
        <row r="895">
          <cell r="A895" t="str">
            <v>Operational:Maintenance:Infrastructure:Corrective Maintenance:Planned:Electrical Infrastructure:HV Substations</v>
          </cell>
        </row>
        <row r="896">
          <cell r="A896" t="str">
            <v>Operational:Maintenance:Infrastructure:Corrective Maintenance:Planned:Electrical Infrastructure:HV Substations:HV Transformers</v>
          </cell>
        </row>
        <row r="897">
          <cell r="A897" t="str">
            <v>Operational:Maintenance:Infrastructure:Corrective Maintenance:Planned:Electrical Infrastructure:HV Substations:HV Switching-station Equipment</v>
          </cell>
        </row>
        <row r="898">
          <cell r="A898" t="str">
            <v>Operational:Maintenance:Infrastructure:Corrective Maintenance:Planned:Electrical Infrastructure:HV Substations:DC Systems</v>
          </cell>
        </row>
        <row r="899">
          <cell r="A899" t="str">
            <v>Operational:Maintenance:Infrastructure:Corrective Maintenance:Planned:Electrical Infrastructure:HV Substations:Electrical Bulk Meters</v>
          </cell>
        </row>
        <row r="900">
          <cell r="A900" t="str">
            <v>Operational:Maintenance:Infrastructure:Corrective Maintenance:Planned:Electrical Infrastructure:HV Substations:MV Substation Equipment</v>
          </cell>
        </row>
        <row r="901">
          <cell r="A901" t="str">
            <v>Operational:Maintenance:Infrastructure:Corrective Maintenance:Planned:Electrical Infrastructure:HV Substations:Control and Instrumentation</v>
          </cell>
        </row>
        <row r="902">
          <cell r="A902" t="str">
            <v>Operational:Maintenance:Infrastructure:Corrective Maintenance:Planned:Electrical Infrastructure:HV Substations:Communication Equipment</v>
          </cell>
        </row>
        <row r="903">
          <cell r="A903" t="str">
            <v>Operational:Maintenance:Infrastructure:Corrective Maintenance:Planned:Electrical Infrastructure:HV Substations:Land</v>
          </cell>
        </row>
        <row r="904">
          <cell r="A904" t="str">
            <v>Operational:Maintenance:Infrastructure:Corrective Maintenance:Planned:Electrical Infrastructure:HV Substations:Buildings</v>
          </cell>
        </row>
        <row r="905">
          <cell r="A905" t="str">
            <v>Operational:Maintenance:Infrastructure:Corrective Maintenance:Planned:Electrical Infrastructure:HV Substations:External Facilities</v>
          </cell>
        </row>
        <row r="906">
          <cell r="A906" t="str">
            <v>Operational:Maintenance:Infrastructure:Corrective Maintenance:Planned:Electrical Infrastructure:HV Substations:Civil Structure</v>
          </cell>
        </row>
        <row r="907">
          <cell r="A907" t="str">
            <v>Operational:Maintenance:Infrastructure:Corrective Maintenance:Planned:Electrical Infrastructure:HV Substations:Metal Work</v>
          </cell>
        </row>
        <row r="908">
          <cell r="A908" t="str">
            <v>Operational:Maintenance:Infrastructure:Corrective Maintenance:Planned:Electrical Infrastructure:HV Substations:Earthworks</v>
          </cell>
        </row>
        <row r="909">
          <cell r="A909" t="str">
            <v>Operational:Maintenance:Infrastructure:Corrective Maintenance:Planned:Electrical Infrastructure:HV Substations:Pavements</v>
          </cell>
        </row>
        <row r="910">
          <cell r="A910" t="str">
            <v>Operational:Maintenance:Infrastructure:Corrective Maintenance:Planned:Electrical Infrastructure:HV Substations:Service Connections on Site</v>
          </cell>
        </row>
        <row r="911">
          <cell r="A911" t="str">
            <v>Operational:Maintenance:Infrastructure:Corrective Maintenance:Planned:Electrical Infrastructure:HV Switching Station</v>
          </cell>
        </row>
        <row r="912">
          <cell r="A912" t="str">
            <v>Operational:Maintenance:Infrastructure:Corrective Maintenance:Planned:Electrical Infrastructure:HV Switching Station:HV Switching-station Equipment</v>
          </cell>
        </row>
        <row r="913">
          <cell r="A913" t="str">
            <v>Operational:Maintenance:Infrastructure:Corrective Maintenance:Planned:Electrical Infrastructure:HV Switching Station:DC Systems</v>
          </cell>
        </row>
        <row r="914">
          <cell r="A914" t="str">
            <v>Operational:Maintenance:Infrastructure:Corrective Maintenance:Planned:Electrical Infrastructure:HV Switching Station:Electricity Bulk Meter</v>
          </cell>
        </row>
        <row r="915">
          <cell r="A915" t="str">
            <v>Operational:Maintenance:Infrastructure:Corrective Maintenance:Planned:Electrical Infrastructure:HV Switching Station:MV Station Equipment</v>
          </cell>
        </row>
        <row r="916">
          <cell r="A916" t="str">
            <v>Operational:Maintenance:Infrastructure:Corrective Maintenance:Planned:Electrical Infrastructure:HV Switching Station:Control and Instrumentation</v>
          </cell>
        </row>
        <row r="917">
          <cell r="A917" t="str">
            <v>Operational:Maintenance:Infrastructure:Corrective Maintenance:Planned:Electrical Infrastructure:HV Switching Station:Communication Equipment</v>
          </cell>
        </row>
        <row r="918">
          <cell r="A918" t="str">
            <v>Operational:Maintenance:Infrastructure:Corrective Maintenance:Planned:Electrical Infrastructure:HV Switching Station:Land</v>
          </cell>
        </row>
        <row r="919">
          <cell r="A919" t="str">
            <v>Operational:Maintenance:Infrastructure:Corrective Maintenance:Planned:Electrical Infrastructure:HV Switching Station:Buildings</v>
          </cell>
        </row>
        <row r="920">
          <cell r="A920" t="str">
            <v>Operational:Maintenance:Infrastructure:Corrective Maintenance:Planned:Electrical Infrastructure:HV Switching Station:External Facilities</v>
          </cell>
        </row>
        <row r="921">
          <cell r="A921" t="str">
            <v>Operational:Maintenance:Infrastructure:Corrective Maintenance:Planned:Electrical Infrastructure:HV Switching Station:Civil Structure</v>
          </cell>
        </row>
        <row r="922">
          <cell r="A922" t="str">
            <v>Operational:Maintenance:Infrastructure:Corrective Maintenance:Planned:Electrical Infrastructure:HV Switching Station:Metal Work</v>
          </cell>
        </row>
        <row r="923">
          <cell r="A923" t="str">
            <v>Operational:Maintenance:Infrastructure:Corrective Maintenance:Planned:Electrical Infrastructure:HV Switching Station:Earthworks</v>
          </cell>
        </row>
        <row r="924">
          <cell r="A924" t="str">
            <v>Operational:Maintenance:Infrastructure:Corrective Maintenance:Planned:Electrical Infrastructure:HV Switching Station:Pavements</v>
          </cell>
        </row>
        <row r="925">
          <cell r="A925" t="str">
            <v>Operational:Maintenance:Infrastructure:Corrective Maintenance:Planned:Electrical Infrastructure:HV Switching Station:Service Connections on Site</v>
          </cell>
        </row>
        <row r="926">
          <cell r="A926" t="str">
            <v>Operational:Maintenance:Infrastructure:Corrective Maintenance:Planned:Electrical Infrastructure:HV Transmission Conductors</v>
          </cell>
        </row>
        <row r="927">
          <cell r="A927" t="str">
            <v>Operational:Maintenance:Infrastructure:Corrective Maintenance:Planned:Electrical Infrastructure:HV Transmission Conductors:HV Cables</v>
          </cell>
        </row>
        <row r="928">
          <cell r="A928" t="str">
            <v>Operational:Maintenance:Infrastructure:Corrective Maintenance:Planned:Electrical Infrastructure:HV Transmission Conductors:HV Overhead Lines</v>
          </cell>
        </row>
        <row r="929">
          <cell r="A929" t="str">
            <v>Operational:Maintenance:Infrastructure:Corrective Maintenance:Planned:Electrical Infrastructure:MV Substations</v>
          </cell>
        </row>
        <row r="930">
          <cell r="A930" t="str">
            <v>Operational:Maintenance:Infrastructure:Corrective Maintenance:Planned:Electrical Infrastructure:MV Substations:MV Transformers</v>
          </cell>
        </row>
        <row r="931">
          <cell r="A931" t="str">
            <v>Operational:Maintenance:Infrastructure:Corrective Maintenance:Planned:Electrical Infrastructure:MV Substations:MV Substation Equipment</v>
          </cell>
        </row>
        <row r="932">
          <cell r="A932" t="str">
            <v>Operational:Maintenance:Infrastructure:Corrective Maintenance:Planned:Electrical Infrastructure:MV Substations:DC Systems</v>
          </cell>
        </row>
        <row r="933">
          <cell r="A933" t="str">
            <v>Operational:Maintenance:Infrastructure:Corrective Maintenance:Planned:Electrical Infrastructure:MV Substations:MV Mini-substations</v>
          </cell>
        </row>
        <row r="934">
          <cell r="A934" t="str">
            <v>Operational:Maintenance:Infrastructure:Corrective Maintenance:Planned:Electrical Infrastructure:MV Substations:MV Network Equipment</v>
          </cell>
        </row>
        <row r="935">
          <cell r="A935" t="str">
            <v>Operational:Maintenance:Infrastructure:Corrective Maintenance:Planned:Electrical Infrastructure:MV Substations:Electricity Bulk Meters</v>
          </cell>
        </row>
        <row r="936">
          <cell r="A936" t="str">
            <v>Operational:Maintenance:Infrastructure:Corrective Maintenance:Planned:Electrical Infrastructure:MV Substations:Control and Instrumentation</v>
          </cell>
        </row>
        <row r="937">
          <cell r="A937" t="str">
            <v>Operational:Maintenance:Infrastructure:Corrective Maintenance:Planned:Electrical Infrastructure:MV Substations:Communication Equipment</v>
          </cell>
        </row>
        <row r="938">
          <cell r="A938" t="str">
            <v>Operational:Maintenance:Infrastructure:Corrective Maintenance:Planned:Electrical Infrastructure:MV Substations:Land</v>
          </cell>
        </row>
        <row r="939">
          <cell r="A939" t="str">
            <v>Operational:Maintenance:Infrastructure:Corrective Maintenance:Planned:Electrical Infrastructure:MV Substations:Buildings</v>
          </cell>
        </row>
        <row r="940">
          <cell r="A940" t="str">
            <v>Operational:Maintenance:Infrastructure:Corrective Maintenance:Planned:Electrical Infrastructure:MV Substations:External Facilities</v>
          </cell>
        </row>
        <row r="941">
          <cell r="A941" t="str">
            <v>Operational:Maintenance:Infrastructure:Corrective Maintenance:Planned:Electrical Infrastructure:MV Substations:Civil Structure</v>
          </cell>
        </row>
        <row r="942">
          <cell r="A942" t="str">
            <v>Operational:Maintenance:Infrastructure:Corrective Maintenance:Planned:Electrical Infrastructure:MV Substations:Metal Work</v>
          </cell>
        </row>
        <row r="943">
          <cell r="A943" t="str">
            <v>Operational:Maintenance:Infrastructure:Corrective Maintenance:Planned:Electrical Infrastructure:MV Substations:Earthworks</v>
          </cell>
        </row>
        <row r="944">
          <cell r="A944" t="str">
            <v>Operational:Maintenance:Infrastructure:Corrective Maintenance:Planned:Electrical Infrastructure:MV Substations:Pavements</v>
          </cell>
        </row>
        <row r="945">
          <cell r="A945" t="str">
            <v>Operational:Maintenance:Infrastructure:Corrective Maintenance:Planned:Electrical Infrastructure:MV Substations:Service Connections on Site</v>
          </cell>
        </row>
        <row r="946">
          <cell r="A946" t="str">
            <v>Operational:Maintenance:Infrastructure:Corrective Maintenance:Planned:Electrical Infrastructure:MV Switching Stations</v>
          </cell>
        </row>
        <row r="947">
          <cell r="A947" t="str">
            <v>Operational:Maintenance:Infrastructure:Corrective Maintenance:Planned:Electrical Infrastructure:MV Switching Stations:MV Switching Station Equipment</v>
          </cell>
        </row>
        <row r="948">
          <cell r="A948" t="str">
            <v>Operational:Maintenance:Infrastructure:Corrective Maintenance:Planned:Electrical Infrastructure:MV Switching Stations:DC Systems</v>
          </cell>
        </row>
        <row r="949">
          <cell r="A949" t="str">
            <v>Operational:Maintenance:Infrastructure:Corrective Maintenance:Planned:Electrical Infrastructure:MV Switching Stations:Electricity Bulk Meters</v>
          </cell>
        </row>
        <row r="950">
          <cell r="A950" t="str">
            <v>Operational:Maintenance:Infrastructure:Corrective Maintenance:Planned:Electrical Infrastructure:MV Switching Stations:Control and Instrumentation</v>
          </cell>
        </row>
        <row r="951">
          <cell r="A951" t="str">
            <v>Operational:Maintenance:Infrastructure:Corrective Maintenance:Planned:Electrical Infrastructure:MV Switching Stations:Communication Equipment</v>
          </cell>
        </row>
        <row r="952">
          <cell r="A952" t="str">
            <v>Operational:Maintenance:Infrastructure:Corrective Maintenance:Planned:Electrical Infrastructure:MV Switching Stations:Land</v>
          </cell>
        </row>
        <row r="953">
          <cell r="A953" t="str">
            <v>Operational:Maintenance:Infrastructure:Corrective Maintenance:Planned:Electrical Infrastructure:MV Switching Stations:Buildings</v>
          </cell>
        </row>
        <row r="954">
          <cell r="A954" t="str">
            <v>Operational:Maintenance:Infrastructure:Corrective Maintenance:Planned:Electrical Infrastructure:MV Switching Stations:External Facilities</v>
          </cell>
        </row>
        <row r="955">
          <cell r="A955" t="str">
            <v>Operational:Maintenance:Infrastructure:Corrective Maintenance:Planned:Electrical Infrastructure:MV Switching Stations:Civil Structure</v>
          </cell>
        </row>
        <row r="956">
          <cell r="A956" t="str">
            <v>Operational:Maintenance:Infrastructure:Corrective Maintenance:Planned:Electrical Infrastructure:MV Switching Stations:Metal Work</v>
          </cell>
        </row>
        <row r="957">
          <cell r="A957" t="str">
            <v>Operational:Maintenance:Infrastructure:Corrective Maintenance:Planned:Electrical Infrastructure:MV Switching Stations:Earthworks</v>
          </cell>
        </row>
        <row r="958">
          <cell r="A958" t="str">
            <v>Operational:Maintenance:Infrastructure:Corrective Maintenance:Planned:Electrical Infrastructure:MV Switching Stations:Pavements</v>
          </cell>
        </row>
        <row r="959">
          <cell r="A959" t="str">
            <v>Operational:Maintenance:Infrastructure:Corrective Maintenance:Planned:Electrical Infrastructure:MV Switching Stations:Service Connections on Site</v>
          </cell>
        </row>
        <row r="960">
          <cell r="A960" t="str">
            <v>Operational:Maintenance:Infrastructure:Corrective Maintenance:Planned:Electrical Infrastructure:MV Networks</v>
          </cell>
        </row>
        <row r="961">
          <cell r="A961" t="str">
            <v>Operational:Maintenance:Infrastructure:Corrective Maintenance:Planned:Electrical Infrastructure:MV Networks:MV Mini-substations</v>
          </cell>
        </row>
        <row r="962">
          <cell r="A962" t="str">
            <v>Operational:Maintenance:Infrastructure:Corrective Maintenance:Planned:Electrical Infrastructure:MV Networks:MV Network Equipment</v>
          </cell>
        </row>
        <row r="963">
          <cell r="A963" t="str">
            <v>Operational:Maintenance:Infrastructure:Corrective Maintenance:Planned:Electrical Infrastructure:MV Networks:MV Transformers</v>
          </cell>
        </row>
        <row r="964">
          <cell r="A964" t="str">
            <v>Operational:Maintenance:Infrastructure:Corrective Maintenance:Planned:Electrical Infrastructure:MV Networks:MV Conductors</v>
          </cell>
        </row>
        <row r="965">
          <cell r="A965" t="str">
            <v>Operational:Maintenance:Infrastructure:Corrective Maintenance:Planned:Electrical Infrastructure:LV Networks</v>
          </cell>
        </row>
        <row r="966">
          <cell r="A966" t="str">
            <v>Operational:Maintenance:Infrastructure:Corrective Maintenance:Planned:Electrical Infrastructure:LV Networks:LV Conductors</v>
          </cell>
        </row>
        <row r="967">
          <cell r="A967" t="str">
            <v>Operational:Maintenance:Infrastructure:Corrective Maintenance:Planned:Electrical Infrastructure:LV Networks:Public Lighting</v>
          </cell>
        </row>
        <row r="968">
          <cell r="A968" t="str">
            <v>Operational:Maintenance:Infrastructure:Corrective Maintenance:Planned:Electrical Infrastructure:LV Networks:Municipal Service Connections</v>
          </cell>
        </row>
        <row r="969">
          <cell r="A969" t="str">
            <v>Operational:Maintenance:Infrastructure:Corrective Maintenance:Planned:Electrical Infrastructure:LV Networks:Electricity Meters</v>
          </cell>
        </row>
        <row r="970">
          <cell r="A970" t="str">
            <v>Operational:Maintenance:Infrastructure:Corrective Maintenance:Planned:Electrical Infrastructure:Capital Spares</v>
          </cell>
        </row>
        <row r="971">
          <cell r="A971" t="str">
            <v>Operational:Maintenance:Infrastructure:Corrective Maintenance:Planned:Roads Infrastructure</v>
          </cell>
        </row>
        <row r="972">
          <cell r="A972" t="str">
            <v>Operational:Maintenance:Infrastructure:Corrective Maintenance:Planned:Roads Infrastructure:Roads</v>
          </cell>
        </row>
        <row r="973">
          <cell r="A973" t="str">
            <v>Operational:Maintenance:Infrastructure:Corrective Maintenance:Planned:Roads Infrastructure:Roads:Land</v>
          </cell>
        </row>
        <row r="974">
          <cell r="A974" t="str">
            <v>Operational:Maintenance:Infrastructure:Corrective Maintenance:Planned:Roads Infrastructure:Roads:Pavements</v>
          </cell>
        </row>
        <row r="975">
          <cell r="A975" t="str">
            <v>Operational:Maintenance:Infrastructure:Corrective Maintenance:Planned:Roads Infrastructure:Roads:Earthworks</v>
          </cell>
        </row>
        <row r="976">
          <cell r="A976" t="str">
            <v>Operational:Maintenance:Infrastructure:Corrective Maintenance:Planned:Roads Infrastructure:Road Structures</v>
          </cell>
        </row>
        <row r="977">
          <cell r="A977" t="str">
            <v>Operational:Maintenance:Infrastructure:Corrective Maintenance:Planned:Roads Infrastructure:Road Structures:Road Bridges</v>
          </cell>
        </row>
        <row r="978">
          <cell r="A978" t="str">
            <v>Operational:Maintenance:Infrastructure:Corrective Maintenance:Planned:Roads Infrastructure:Road Structures:Pedestrian Bridges</v>
          </cell>
        </row>
        <row r="979">
          <cell r="A979" t="str">
            <v>Operational:Maintenance:Infrastructure:Corrective Maintenance:Planned:Roads Infrastructure:Road Structures:Civil Structures</v>
          </cell>
        </row>
        <row r="980">
          <cell r="A980" t="str">
            <v>Operational:Maintenance:Infrastructure:Corrective Maintenance:Planned:Roads Infrastructure:Road Furniture</v>
          </cell>
        </row>
        <row r="981">
          <cell r="A981" t="str">
            <v>Operational:Maintenance:Infrastructure:Corrective Maintenance:Planned:Roads Infrastructure:Road Furniture:Road Furniture</v>
          </cell>
        </row>
        <row r="982">
          <cell r="A982" t="str">
            <v>Operational:Maintenance:Infrastructure:Corrective Maintenance:Planned:Roads Infrastructure:Road Furniture:Traffic Signs</v>
          </cell>
        </row>
        <row r="983">
          <cell r="A983" t="str">
            <v>Operational:Maintenance:Infrastructure:Corrective Maintenance:Planned:Roads Infrastructure:Capital Spares</v>
          </cell>
        </row>
        <row r="984">
          <cell r="A984" t="str">
            <v>Operational:Maintenance:Infrastructure:Corrective Maintenance:Planned:Storm water Infrastructure</v>
          </cell>
        </row>
        <row r="985">
          <cell r="A985" t="str">
            <v>Operational:Maintenance:Infrastructure:Corrective Maintenance:Planned:Storm water Infrastructure:Drainage Collection</v>
          </cell>
        </row>
        <row r="986">
          <cell r="A986" t="str">
            <v>Operational:Maintenance:Infrastructure:Corrective Maintenance:Planned:Storm water Infrastructure:Drainage Collection:Land</v>
          </cell>
        </row>
        <row r="987">
          <cell r="A987" t="str">
            <v>Operational:Maintenance:Infrastructure:Corrective Maintenance:Planned:Storm water Infrastructure:Drainage Collection:Civil Structures</v>
          </cell>
        </row>
        <row r="988">
          <cell r="A988" t="str">
            <v>Operational:Maintenance:Infrastructure:Corrective Maintenance:Planned:Storm water Infrastructure:Drainage Collection:Drainage</v>
          </cell>
        </row>
        <row r="989">
          <cell r="A989" t="str">
            <v>Operational:Maintenance:Infrastructure:Corrective Maintenance:Planned:Storm water Infrastructure:Drainage Collection:Earthworks</v>
          </cell>
        </row>
        <row r="990">
          <cell r="A990" t="str">
            <v>Operational:Maintenance:Infrastructure:Corrective Maintenance:Planned:Storm water Infrastructure:Drainage Collection:Metal Work</v>
          </cell>
        </row>
        <row r="991">
          <cell r="A991" t="str">
            <v>Operational:Maintenance:Infrastructure:Corrective Maintenance:Planned:Storm water Infrastructure:Drainage Collection:Pipe Work</v>
          </cell>
        </row>
        <row r="992">
          <cell r="A992" t="str">
            <v>Operational:Maintenance:Infrastructure:Corrective Maintenance:Planned:Storm water Infrastructure:Storm water Conveyance</v>
          </cell>
        </row>
        <row r="993">
          <cell r="A993" t="str">
            <v>Operational:Maintenance:Infrastructure:Corrective Maintenance:Planned:Storm water Infrastructure:Storm water Conveyance:Land</v>
          </cell>
        </row>
        <row r="994">
          <cell r="A994" t="str">
            <v>Operational:Maintenance:Infrastructure:Corrective Maintenance:Planned:Storm water Infrastructure:Storm water Conveyance:Civil Structures</v>
          </cell>
        </row>
        <row r="995">
          <cell r="A995" t="str">
            <v>Operational:Maintenance:Infrastructure:Corrective Maintenance:Planned:Storm water Infrastructure:Storm water Conveyance:Drainage</v>
          </cell>
        </row>
        <row r="996">
          <cell r="A996" t="str">
            <v>Operational:Maintenance:Infrastructure:Corrective Maintenance:Planned:Storm water Infrastructure:Storm water Conveyance:Earthworks</v>
          </cell>
        </row>
        <row r="997">
          <cell r="A997" t="str">
            <v>Operational:Maintenance:Infrastructure:Corrective Maintenance:Planned:Storm water Infrastructure:Storm water Conveyance:Metal Work</v>
          </cell>
        </row>
        <row r="998">
          <cell r="A998" t="str">
            <v>Operational:Maintenance:Infrastructure:Corrective Maintenance:Planned:Storm water Infrastructure:Storm water Conveyance:Pipe Work</v>
          </cell>
        </row>
        <row r="999">
          <cell r="A999" t="str">
            <v>Operational:Maintenance:Infrastructure:Corrective Maintenance:Planned:Storm water Infrastructure:Attenuation</v>
          </cell>
        </row>
        <row r="1000">
          <cell r="A1000" t="str">
            <v>Operational:Maintenance:Infrastructure:Corrective Maintenance:Planned:Storm water Infrastructure:Attenuation:Land</v>
          </cell>
        </row>
        <row r="1001">
          <cell r="A1001" t="str">
            <v>Operational:Maintenance:Infrastructure:Corrective Maintenance:Planned:Storm water Infrastructure:Attenuation:Civil Structures</v>
          </cell>
        </row>
        <row r="1002">
          <cell r="A1002" t="str">
            <v>Operational:Maintenance:Infrastructure:Corrective Maintenance:Planned:Storm water Infrastructure:Attenuation:Drainage</v>
          </cell>
        </row>
        <row r="1003">
          <cell r="A1003" t="str">
            <v>Operational:Maintenance:Infrastructure:Corrective Maintenance:Planned:Storm water Infrastructure:Attenuation:Earthworks</v>
          </cell>
        </row>
        <row r="1004">
          <cell r="A1004" t="str">
            <v>Operational:Maintenance:Infrastructure:Corrective Maintenance:Planned:Storm water Infrastructure:Attenuation:Metal Work</v>
          </cell>
        </row>
        <row r="1005">
          <cell r="A1005" t="str">
            <v>Operational:Maintenance:Infrastructure:Corrective Maintenance:Planned:Storm water Infrastructure:Attenuation:Pipe Work</v>
          </cell>
        </row>
        <row r="1006">
          <cell r="A1006" t="str">
            <v>Operational:Maintenance:Infrastructure:Corrective Maintenance:Planned:Solid Waste Disposal</v>
          </cell>
        </row>
        <row r="1007">
          <cell r="A1007" t="str">
            <v>Operational:Maintenance:Infrastructure:Corrective Maintenance:Planned:Solid Waste Disposal:Landfill Sites</v>
          </cell>
        </row>
        <row r="1008">
          <cell r="A1008" t="str">
            <v>Operational:Maintenance:Infrastructure:Corrective Maintenance:Planned:Solid Waste Disposal:Landfill Sites:Land</v>
          </cell>
        </row>
        <row r="1009">
          <cell r="A1009" t="str">
            <v>Operational:Maintenance:Infrastructure:Corrective Maintenance:Planned:Solid Waste Disposal:Landfill Sites:Buildings</v>
          </cell>
        </row>
        <row r="1010">
          <cell r="A1010" t="str">
            <v>Operational:Maintenance:Infrastructure:Corrective Maintenance:Planned:Solid Waste Disposal:Landfill Sites:External Facilities</v>
          </cell>
        </row>
        <row r="1011">
          <cell r="A1011" t="str">
            <v>Operational:Maintenance:Infrastructure:Corrective Maintenance:Planned:Solid Waste Disposal:Landfill Sites:Civil Structures</v>
          </cell>
        </row>
        <row r="1012">
          <cell r="A1012" t="str">
            <v>Operational:Maintenance:Infrastructure:Corrective Maintenance:Planned:Solid Waste Disposal:Landfill Sites:Earthworks</v>
          </cell>
        </row>
        <row r="1013">
          <cell r="A1013" t="str">
            <v>Operational:Maintenance:Infrastructure:Corrective Maintenance:Planned:Solid Waste Disposal:Landfill Sites:Electrical Equipment</v>
          </cell>
        </row>
        <row r="1014">
          <cell r="A1014" t="str">
            <v>Operational:Maintenance:Infrastructure:Corrective Maintenance:Planned:Solid Waste Disposal:Landfill Sites:Mechanical Equipment</v>
          </cell>
        </row>
        <row r="1015">
          <cell r="A1015" t="str">
            <v>Operational:Maintenance:Infrastructure:Corrective Maintenance:Planned:Solid Waste Disposal:Landfill Sites:Metalwork's</v>
          </cell>
        </row>
        <row r="1016">
          <cell r="A1016" t="str">
            <v>Operational:Maintenance:Infrastructure:Corrective Maintenance:Planned:Solid Waste Disposal:Landfill Sites:Pavements</v>
          </cell>
        </row>
        <row r="1017">
          <cell r="A1017" t="str">
            <v>Operational:Maintenance:Infrastructure:Corrective Maintenance:Planned:Solid Waste Disposal:Landfill Sites:Service Connections on Site</v>
          </cell>
        </row>
        <row r="1018">
          <cell r="A1018" t="str">
            <v>Operational:Maintenance:Infrastructure:Corrective Maintenance:Planned:Solid Waste Disposal:Waste Transfer Stations</v>
          </cell>
        </row>
        <row r="1019">
          <cell r="A1019" t="str">
            <v>Operational:Maintenance:Infrastructure:Corrective Maintenance:Planned:Solid Waste Disposal:Waste Transfer Stations:Land</v>
          </cell>
        </row>
        <row r="1020">
          <cell r="A1020" t="str">
            <v>Operational:Maintenance:Infrastructure:Corrective Maintenance:Planned:Solid Waste Disposal:Waste Transfer Stations:Buildings</v>
          </cell>
        </row>
        <row r="1021">
          <cell r="A1021" t="str">
            <v>Operational:Maintenance:Infrastructure:Corrective Maintenance:Planned:Solid Waste Disposal:Waste Transfer Stations:External Facilities</v>
          </cell>
        </row>
        <row r="1022">
          <cell r="A1022" t="str">
            <v>Operational:Maintenance:Infrastructure:Corrective Maintenance:Planned:Solid Waste Disposal:Waste Transfer Stations:Civil Structures</v>
          </cell>
        </row>
        <row r="1023">
          <cell r="A1023" t="str">
            <v>Operational:Maintenance:Infrastructure:Corrective Maintenance:Planned:Solid Waste Disposal:Waste Transfer Stations:Earthworks</v>
          </cell>
        </row>
        <row r="1024">
          <cell r="A1024" t="str">
            <v>Operational:Maintenance:Infrastructure:Corrective Maintenance:Planned:Solid Waste Disposal:Waste Transfer Stations:Electrical Equipment</v>
          </cell>
        </row>
        <row r="1025">
          <cell r="A1025" t="str">
            <v>Operational:Maintenance:Infrastructure:Corrective Maintenance:Planned:Solid Waste Disposal:Waste Transfer Stations:Mechanical Equipment</v>
          </cell>
        </row>
        <row r="1026">
          <cell r="A1026" t="str">
            <v>Operational:Maintenance:Infrastructure:Corrective Maintenance:Planned:Solid Waste Disposal:Waste Transfer Stations:Metalwork's</v>
          </cell>
        </row>
        <row r="1027">
          <cell r="A1027" t="str">
            <v>Operational:Maintenance:Infrastructure:Corrective Maintenance:Planned:Solid Waste Disposal:Waste Transfer Stations:Pavements</v>
          </cell>
        </row>
        <row r="1028">
          <cell r="A1028" t="str">
            <v>Operational:Maintenance:Infrastructure:Corrective Maintenance:Planned:Solid Waste Disposal:Waste Transfer Stations:Service Connections on Site</v>
          </cell>
        </row>
        <row r="1029">
          <cell r="A1029" t="str">
            <v>Operational:Maintenance:Infrastructure:Corrective Maintenance:Planned:Solid Waste Disposal:Waste Processing Facilities</v>
          </cell>
        </row>
        <row r="1030">
          <cell r="A1030" t="str">
            <v>Operational:Maintenance:Infrastructure:Corrective Maintenance:Planned:Solid Waste Disposal:Waste Processing Facilities:Land</v>
          </cell>
        </row>
        <row r="1031">
          <cell r="A1031" t="str">
            <v>Operational:Maintenance:Infrastructure:Corrective Maintenance:Planned:Solid Waste Disposal:Waste Processing Facilities:Buildings</v>
          </cell>
        </row>
        <row r="1032">
          <cell r="A1032" t="str">
            <v>Operational:Maintenance:Infrastructure:Corrective Maintenance:Planned:Solid Waste Disposal:Waste Processing Facilities:External Facilities</v>
          </cell>
        </row>
        <row r="1033">
          <cell r="A1033" t="str">
            <v>Operational:Maintenance:Infrastructure:Corrective Maintenance:Planned:Solid Waste Disposal:Waste Processing Facilities:Civil Structures</v>
          </cell>
        </row>
        <row r="1034">
          <cell r="A1034" t="str">
            <v>Operational:Maintenance:Infrastructure:Corrective Maintenance:Planned:Solid Waste Disposal:Waste Processing Facilities:Earthworks</v>
          </cell>
        </row>
        <row r="1035">
          <cell r="A1035" t="str">
            <v>Operational:Maintenance:Infrastructure:Corrective Maintenance:Planned:Solid Waste Disposal:Waste Processing Facilities:Electrical Equipment</v>
          </cell>
        </row>
        <row r="1036">
          <cell r="A1036" t="str">
            <v>Operational:Maintenance:Infrastructure:Corrective Maintenance:Planned:Solid Waste Disposal:Waste Processing Facilities:Mechanical Equipment</v>
          </cell>
        </row>
        <row r="1037">
          <cell r="A1037" t="str">
            <v>Operational:Maintenance:Infrastructure:Corrective Maintenance:Planned:Solid Waste Disposal:Waste Processing Facilities:Metalwork's</v>
          </cell>
        </row>
        <row r="1038">
          <cell r="A1038" t="str">
            <v>Operational:Maintenance:Infrastructure:Corrective Maintenance:Planned:Solid Waste Disposal:Waste Processing Facilities:Pavements</v>
          </cell>
        </row>
        <row r="1039">
          <cell r="A1039" t="str">
            <v>Operational:Maintenance:Infrastructure:Corrective Maintenance:Planned:Solid Waste Disposal:Waste Processing Facilities:Service Connections on Site</v>
          </cell>
        </row>
        <row r="1040">
          <cell r="A1040" t="str">
            <v>Operational:Maintenance:Infrastructure:Corrective Maintenance:Planned:Solid Waste Disposal:Waste Drop-off Points</v>
          </cell>
        </row>
        <row r="1041">
          <cell r="A1041" t="str">
            <v>Operational:Maintenance:Infrastructure:Corrective Maintenance:Planned:Solid Waste Disposal:Waste Drop-off Points:Land</v>
          </cell>
        </row>
        <row r="1042">
          <cell r="A1042" t="str">
            <v>Operational:Maintenance:Infrastructure:Corrective Maintenance:Planned:Solid Waste Disposal:Waste Drop-off Points:Buildings</v>
          </cell>
        </row>
        <row r="1043">
          <cell r="A1043" t="str">
            <v>Operational:Maintenance:Infrastructure:Corrective Maintenance:Planned:Solid Waste Disposal:Waste Drop-off Points:External Facilities</v>
          </cell>
        </row>
        <row r="1044">
          <cell r="A1044" t="str">
            <v>Operational:Maintenance:Infrastructure:Corrective Maintenance:Planned:Solid Waste Disposal:Waste Drop-off Points:Civil Structures</v>
          </cell>
        </row>
        <row r="1045">
          <cell r="A1045" t="str">
            <v>Operational:Maintenance:Infrastructure:Corrective Maintenance:Planned:Solid Waste Disposal:Waste Drop-off Points:Earthworks</v>
          </cell>
        </row>
        <row r="1046">
          <cell r="A1046" t="str">
            <v>Operational:Maintenance:Infrastructure:Corrective Maintenance:Planned:Solid Waste Disposal:Waste Drop-off Points:Electrical Equipment</v>
          </cell>
        </row>
        <row r="1047">
          <cell r="A1047" t="str">
            <v>Operational:Maintenance:Infrastructure:Corrective Maintenance:Planned:Solid Waste Disposal:Waste Drop-off Points:Mechanical Equipment</v>
          </cell>
        </row>
        <row r="1048">
          <cell r="A1048" t="str">
            <v>Operational:Maintenance:Infrastructure:Corrective Maintenance:Planned:Solid Waste Disposal:Waste Drop-off Points:Metalwork's</v>
          </cell>
        </row>
        <row r="1049">
          <cell r="A1049" t="str">
            <v>Operational:Maintenance:Infrastructure:Corrective Maintenance:Planned:Solid Waste Disposal:Waste Drop-off Points:Pavements</v>
          </cell>
        </row>
        <row r="1050">
          <cell r="A1050" t="str">
            <v>Operational:Maintenance:Infrastructure:Corrective Maintenance:Planned:Solid Waste Disposal:Waste Drop-off Points:Service Connections on Site</v>
          </cell>
        </row>
        <row r="1051">
          <cell r="A1051" t="str">
            <v>Operational:Maintenance:Infrastructure:Corrective Maintenance:Planned:Solid Waste Disposal:Waste Separation Facilities</v>
          </cell>
        </row>
        <row r="1052">
          <cell r="A1052" t="str">
            <v>Operational:Maintenance:Infrastructure:Corrective Maintenance:Planned:Solid Waste Disposal:Waste Separation Facilities:Land</v>
          </cell>
        </row>
        <row r="1053">
          <cell r="A1053" t="str">
            <v>Operational:Maintenance:Infrastructure:Corrective Maintenance:Planned:Solid Waste Disposal:Waste Separation Facilities:Buildings</v>
          </cell>
        </row>
        <row r="1054">
          <cell r="A1054" t="str">
            <v>Operational:Maintenance:Infrastructure:Corrective Maintenance:Planned:Solid Waste Disposal:Waste Separation Facilities:External Facilities</v>
          </cell>
        </row>
        <row r="1055">
          <cell r="A1055" t="str">
            <v>Operational:Maintenance:Infrastructure:Corrective Maintenance:Planned:Solid Waste Disposal:Waste Separation Facilities:Civil Structures</v>
          </cell>
        </row>
        <row r="1056">
          <cell r="A1056" t="str">
            <v>Operational:Maintenance:Infrastructure:Corrective Maintenance:Planned:Solid Waste Disposal:Waste Separation Facilities:Earthworks</v>
          </cell>
        </row>
        <row r="1057">
          <cell r="A1057" t="str">
            <v>Operational:Maintenance:Infrastructure:Corrective Maintenance:Planned:Solid Waste Disposal:Waste Separation Facilities:Electrical Equipment</v>
          </cell>
        </row>
        <row r="1058">
          <cell r="A1058" t="str">
            <v>Operational:Maintenance:Infrastructure:Corrective Maintenance:Planned:Solid Waste Disposal:Waste Separation Facilities:Mechanical Equipment</v>
          </cell>
        </row>
        <row r="1059">
          <cell r="A1059" t="str">
            <v>Operational:Maintenance:Infrastructure:Corrective Maintenance:Planned:Solid Waste Disposal:Waste Separation Facilities:Metalwork's</v>
          </cell>
        </row>
        <row r="1060">
          <cell r="A1060" t="str">
            <v>Operational:Maintenance:Infrastructure:Corrective Maintenance:Planned:Solid Waste Disposal:Waste Separation Facilities:Pavements</v>
          </cell>
        </row>
        <row r="1061">
          <cell r="A1061" t="str">
            <v>Operational:Maintenance:Infrastructure:Corrective Maintenance:Planned:Solid Waste Disposal:Waste Separation Facilities:Service Connections on Site</v>
          </cell>
        </row>
        <row r="1062">
          <cell r="A1062" t="str">
            <v>Operational:Maintenance:Infrastructure:Corrective Maintenance:Planned:Solid Waste Disposal:Electricity Generation Facilities</v>
          </cell>
        </row>
        <row r="1063">
          <cell r="A1063" t="str">
            <v>Operational:Maintenance:Infrastructure:Corrective Maintenance:Planned:Solid Waste Disposal:Electricity Generation Facilities:Boiler Plants</v>
          </cell>
        </row>
        <row r="1064">
          <cell r="A1064" t="str">
            <v>Operational:Maintenance:Infrastructure:Corrective Maintenance:Planned:Solid Waste Disposal:Electricity Generation Facilities:Turbine Equipment</v>
          </cell>
        </row>
        <row r="1065">
          <cell r="A1065" t="str">
            <v>Operational:Maintenance:Infrastructure:Corrective Maintenance:Planned:Solid Waste Disposal:Electricity Generation Facilities:Turbine Generators</v>
          </cell>
        </row>
        <row r="1066">
          <cell r="A1066" t="str">
            <v>Operational:Maintenance:Infrastructure:Corrective Maintenance:Planned:Solid Waste Disposal:Electricity Generation Facilities:Control and Instrumentation</v>
          </cell>
        </row>
        <row r="1067">
          <cell r="A1067" t="str">
            <v>Operational:Maintenance:Infrastructure:Corrective Maintenance:Planned:Solid Waste Disposal:Electricity Generation Facilities:Electrical Equipment</v>
          </cell>
        </row>
        <row r="1068">
          <cell r="A1068" t="str">
            <v>Operational:Maintenance:Infrastructure:Corrective Maintenance:Planned:Solid Waste Disposal:Electricity Generation Facilities:Pipe Work</v>
          </cell>
        </row>
        <row r="1069">
          <cell r="A1069" t="str">
            <v>Operational:Maintenance:Infrastructure:Corrective Maintenance:Planned:Solid Waste Disposal:Electricity Generation Facilities:DC Systems</v>
          </cell>
        </row>
        <row r="1070">
          <cell r="A1070" t="str">
            <v>Operational:Maintenance:Infrastructure:Corrective Maintenance:Planned:Solid Waste Disposal:Electricity Generation Facilities:MV Transformers</v>
          </cell>
        </row>
        <row r="1071">
          <cell r="A1071" t="str">
            <v>Operational:Maintenance:Infrastructure:Corrective Maintenance:Planned:Solid Waste Disposal:Electricity Generation Facilities:HV Transformers</v>
          </cell>
        </row>
        <row r="1072">
          <cell r="A1072" t="str">
            <v>Operational:Maintenance:Infrastructure:Corrective Maintenance:Planned:Solid Waste Disposal:Electricity Generation Facilities:HV Switching-station Equipment</v>
          </cell>
        </row>
        <row r="1073">
          <cell r="A1073" t="str">
            <v>Operational:Maintenance:Infrastructure:Corrective Maintenance:Planned:Solid Waste Disposal:Electricity Generation Facilities:MV Substation Equipment</v>
          </cell>
        </row>
        <row r="1074">
          <cell r="A1074" t="str">
            <v>Operational:Maintenance:Infrastructure:Corrective Maintenance:Planned:Solid Waste Disposal:Electricity Generation Facilities:MV Switching Station Equipment</v>
          </cell>
        </row>
        <row r="1075">
          <cell r="A1075" t="str">
            <v>Operational:Maintenance:Infrastructure:Corrective Maintenance:Planned:Solid Waste Disposal:Electricity Generation Facilities:Metal Work</v>
          </cell>
        </row>
        <row r="1076">
          <cell r="A1076" t="str">
            <v>Operational:Maintenance:Infrastructure:Corrective Maintenance:Planned:Solid Waste Disposal:Electricity Generation Facilities:Mechanical Equipment</v>
          </cell>
        </row>
        <row r="1077">
          <cell r="A1077" t="str">
            <v>Operational:Maintenance:Infrastructure:Corrective Maintenance:Planned:Solid Waste Disposal:Electricity Generation Facilities:Land</v>
          </cell>
        </row>
        <row r="1078">
          <cell r="A1078" t="str">
            <v>Operational:Maintenance:Infrastructure:Corrective Maintenance:Planned:Solid Waste Disposal:Electricity Generation Facilities:Buildings</v>
          </cell>
        </row>
        <row r="1079">
          <cell r="A1079" t="str">
            <v>Operational:Maintenance:Infrastructure:Corrective Maintenance:Planned:Solid Waste Disposal:Electricity Generation Facilities:External Facilities</v>
          </cell>
        </row>
        <row r="1080">
          <cell r="A1080" t="str">
            <v>Operational:Maintenance:Infrastructure:Corrective Maintenance:Planned:Solid Waste Disposal:Electricity Generation Facilities:Pavements</v>
          </cell>
        </row>
        <row r="1081">
          <cell r="A1081" t="str">
            <v>Operational:Maintenance:Infrastructure:Corrective Maintenance:Planned:Solid Waste Disposal:Electricity Generation Facilities:Earthworks</v>
          </cell>
        </row>
        <row r="1082">
          <cell r="A1082" t="str">
            <v>Operational:Maintenance:Infrastructure:Corrective Maintenance:Planned:Solid Waste Disposal:Electricity Generation Facilities:Civil Structure</v>
          </cell>
        </row>
        <row r="1083">
          <cell r="A1083" t="str">
            <v>Operational:Maintenance:Infrastructure:Corrective Maintenance:Planned:Solid Waste Disposal:Electricity Generation Facilities:Service Connections on Site</v>
          </cell>
        </row>
        <row r="1084">
          <cell r="A1084" t="str">
            <v>Operational:Maintenance:Infrastructure:Corrective Maintenance:Planned:Solid Waste Disposal:Capital Spares</v>
          </cell>
        </row>
        <row r="1085">
          <cell r="A1085" t="str">
            <v>Operational:Maintenance:Infrastructure:Corrective Maintenance:Planned:Rail Infrastructure</v>
          </cell>
        </row>
        <row r="1086">
          <cell r="A1086" t="str">
            <v>Operational:Maintenance:Infrastructure:Corrective Maintenance:Planned:Rail Infrastructure:Rail Lines</v>
          </cell>
        </row>
        <row r="1087">
          <cell r="A1087" t="str">
            <v>Operational:Maintenance:Infrastructure:Corrective Maintenance:Planned:Rail Infrastructure:Rail Lines:Land</v>
          </cell>
        </row>
        <row r="1088">
          <cell r="A1088" t="str">
            <v>Operational:Maintenance:Infrastructure:Corrective Maintenance:Planned:Rail Infrastructure:Rail Lines:Rail Lines and Ballast</v>
          </cell>
        </row>
        <row r="1089">
          <cell r="A1089" t="str">
            <v>Operational:Maintenance:Infrastructure:Corrective Maintenance:Planned:Rail Infrastructure:Rail Lines:Earthworks</v>
          </cell>
        </row>
        <row r="1090">
          <cell r="A1090" t="str">
            <v>Operational:Maintenance:Infrastructure:Corrective Maintenance:Planned:Rail Infrastructure:Rail Structures</v>
          </cell>
        </row>
        <row r="1091">
          <cell r="A1091" t="str">
            <v>Operational:Maintenance:Infrastructure:Corrective Maintenance:Planned:Rail Infrastructure:Rail Structures:Rail Bridges</v>
          </cell>
        </row>
        <row r="1092">
          <cell r="A1092" t="str">
            <v>Operational:Maintenance:Infrastructure:Corrective Maintenance:Planned:Rail Infrastructure:Rail Structures:Pedestrian Bridges</v>
          </cell>
        </row>
        <row r="1093">
          <cell r="A1093" t="str">
            <v>Operational:Maintenance:Infrastructure:Corrective Maintenance:Planned:Rail Infrastructure:Rail Structures:Civil Structures</v>
          </cell>
        </row>
        <row r="1094">
          <cell r="A1094" t="str">
            <v>Operational:Maintenance:Infrastructure:Corrective Maintenance:Planned:Rail Infrastructure:Rail Furniture</v>
          </cell>
        </row>
        <row r="1095">
          <cell r="A1095" t="str">
            <v>Operational:Maintenance:Infrastructure:Corrective Maintenance:Planned:Rail Infrastructure:Drainage Collection</v>
          </cell>
        </row>
        <row r="1096">
          <cell r="A1096" t="str">
            <v>Operational:Maintenance:Infrastructure:Corrective Maintenance:Planned:Rail Infrastructure:Drainage Collection:Civil Structures</v>
          </cell>
        </row>
        <row r="1097">
          <cell r="A1097" t="str">
            <v>Operational:Maintenance:Infrastructure:Corrective Maintenance:Planned:Rail Infrastructure:Drainage Collection:Drainage</v>
          </cell>
        </row>
        <row r="1098">
          <cell r="A1098" t="str">
            <v>Operational:Maintenance:Infrastructure:Corrective Maintenance:Planned:Rail Infrastructure:Drainage Collection:Earthworks</v>
          </cell>
        </row>
        <row r="1099">
          <cell r="A1099" t="str">
            <v>Operational:Maintenance:Infrastructure:Corrective Maintenance:Planned:Rail Infrastructure:Drainage Collection:Metal Works</v>
          </cell>
        </row>
        <row r="1100">
          <cell r="A1100" t="str">
            <v>Operational:Maintenance:Infrastructure:Corrective Maintenance:Planned:Rail Infrastructure:Drainage Collection:External Facilities</v>
          </cell>
        </row>
        <row r="1101">
          <cell r="A1101" t="str">
            <v>Operational:Maintenance:Infrastructure:Corrective Maintenance:Planned:Rail Infrastructure:Drainage Collection:Pipe Work</v>
          </cell>
        </row>
        <row r="1102">
          <cell r="A1102" t="str">
            <v>Operational:Maintenance:Infrastructure:Corrective Maintenance:Planned:Rail Infrastructure:Storm water Conveyance</v>
          </cell>
        </row>
        <row r="1103">
          <cell r="A1103" t="str">
            <v>Operational:Maintenance:Infrastructure:Corrective Maintenance:Planned:Rail Infrastructure:Storm water Conveyance:Civil Structures</v>
          </cell>
        </row>
        <row r="1104">
          <cell r="A1104" t="str">
            <v>Operational:Maintenance:Infrastructure:Corrective Maintenance:Planned:Rail Infrastructure:Storm water Conveyance:Drainage</v>
          </cell>
        </row>
        <row r="1105">
          <cell r="A1105" t="str">
            <v>Operational:Maintenance:Infrastructure:Corrective Maintenance:Planned:Rail Infrastructure:Storm water Conveyance:Earthworks</v>
          </cell>
        </row>
        <row r="1106">
          <cell r="A1106" t="str">
            <v>Operational:Maintenance:Infrastructure:Corrective Maintenance:Planned:Rail Infrastructure:Storm water Conveyance:Metal Works</v>
          </cell>
        </row>
        <row r="1107">
          <cell r="A1107" t="str">
            <v>Operational:Maintenance:Infrastructure:Corrective Maintenance:Planned:Rail Infrastructure:Storm water Conveyance:External Facilities</v>
          </cell>
        </row>
        <row r="1108">
          <cell r="A1108" t="str">
            <v>Operational:Maintenance:Infrastructure:Corrective Maintenance:Planned:Rail Infrastructure:Storm water Conveyance:Pipe Work</v>
          </cell>
        </row>
        <row r="1109">
          <cell r="A1109" t="str">
            <v>Operational:Maintenance:Infrastructure:Corrective Maintenance:Planned:Rail Infrastructure:Attenuation</v>
          </cell>
        </row>
        <row r="1110">
          <cell r="A1110" t="str">
            <v>Operational:Maintenance:Infrastructure:Corrective Maintenance:Planned:Rail Infrastructure:Attenuation:Civil Structures</v>
          </cell>
        </row>
        <row r="1111">
          <cell r="A1111" t="str">
            <v>Operational:Maintenance:Infrastructure:Corrective Maintenance:Planned:Rail Infrastructure:Attenuation:Drainage</v>
          </cell>
        </row>
        <row r="1112">
          <cell r="A1112" t="str">
            <v>Operational:Maintenance:Infrastructure:Corrective Maintenance:Planned:Rail Infrastructure:Attenuation:Earthworks</v>
          </cell>
        </row>
        <row r="1113">
          <cell r="A1113" t="str">
            <v>Operational:Maintenance:Infrastructure:Corrective Maintenance:Planned:Rail Infrastructure:Attenuation:Metal Works</v>
          </cell>
        </row>
        <row r="1114">
          <cell r="A1114" t="str">
            <v>Operational:Maintenance:Infrastructure:Corrective Maintenance:Planned:Rail Infrastructure:Attenuation:External Facilities</v>
          </cell>
        </row>
        <row r="1115">
          <cell r="A1115" t="str">
            <v>Operational:Maintenance:Infrastructure:Corrective Maintenance:Planned:Rail Infrastructure:Attenuation:Pipe Work</v>
          </cell>
        </row>
        <row r="1116">
          <cell r="A1116" t="str">
            <v>Operational:Maintenance:Infrastructure:Corrective Maintenance:Planned:Rail Infrastructure:MV Substations</v>
          </cell>
        </row>
        <row r="1117">
          <cell r="A1117" t="str">
            <v>Operational:Maintenance:Infrastructure:Corrective Maintenance:Planned:Rail Infrastructure:MV Substations:MV Transformers</v>
          </cell>
        </row>
        <row r="1118">
          <cell r="A1118" t="str">
            <v>Operational:Maintenance:Infrastructure:Corrective Maintenance:Planned:Rail Infrastructure:MV Substations:MV Substation Equipment</v>
          </cell>
        </row>
        <row r="1119">
          <cell r="A1119" t="str">
            <v>Operational:Maintenance:Infrastructure:Corrective Maintenance:Planned:Rail Infrastructure:MV Substations:DC Systems</v>
          </cell>
        </row>
        <row r="1120">
          <cell r="A1120" t="str">
            <v>Operational:Maintenance:Infrastructure:Corrective Maintenance:Planned:Rail Infrastructure:MV Substations:MV Mini-substations</v>
          </cell>
        </row>
        <row r="1121">
          <cell r="A1121" t="str">
            <v>Operational:Maintenance:Infrastructure:Corrective Maintenance:Planned:Rail Infrastructure:MV Substations:MV Network Equipment</v>
          </cell>
        </row>
        <row r="1122">
          <cell r="A1122" t="str">
            <v>Operational:Maintenance:Infrastructure:Corrective Maintenance:Planned:Rail Infrastructure:MV Substations:Electricity Bulk Meters</v>
          </cell>
        </row>
        <row r="1123">
          <cell r="A1123" t="str">
            <v>Operational:Maintenance:Infrastructure:Corrective Maintenance:Planned:Rail Infrastructure:MV Substations:Control and Instrumentation</v>
          </cell>
        </row>
        <row r="1124">
          <cell r="A1124" t="str">
            <v>Operational:Maintenance:Infrastructure:Corrective Maintenance:Planned:Rail Infrastructure:MV Substations:Communication Equipment</v>
          </cell>
        </row>
        <row r="1125">
          <cell r="A1125" t="str">
            <v>Operational:Maintenance:Infrastructure:Corrective Maintenance:Planned:Rail Infrastructure:MV Substations:Land</v>
          </cell>
        </row>
        <row r="1126">
          <cell r="A1126" t="str">
            <v>Operational:Maintenance:Infrastructure:Corrective Maintenance:Planned:Rail Infrastructure:MV Substations:Buildings</v>
          </cell>
        </row>
        <row r="1127">
          <cell r="A1127" t="str">
            <v>Operational:Maintenance:Infrastructure:Corrective Maintenance:Planned:Rail Infrastructure:MV Substations:External Facilities</v>
          </cell>
        </row>
        <row r="1128">
          <cell r="A1128" t="str">
            <v>Operational:Maintenance:Infrastructure:Corrective Maintenance:Planned:Rail Infrastructure:MV Substations:Civil Structures</v>
          </cell>
        </row>
        <row r="1129">
          <cell r="A1129" t="str">
            <v>Operational:Maintenance:Infrastructure:Corrective Maintenance:Planned:Rail Infrastructure:MV Substations:Metal Works</v>
          </cell>
        </row>
        <row r="1130">
          <cell r="A1130" t="str">
            <v>Operational:Maintenance:Infrastructure:Corrective Maintenance:Planned:Rail Infrastructure:MV Substations:Earthworks</v>
          </cell>
        </row>
        <row r="1131">
          <cell r="A1131" t="str">
            <v>Operational:Maintenance:Infrastructure:Corrective Maintenance:Planned:Rail Infrastructure:MV Substations:Pavement</v>
          </cell>
        </row>
        <row r="1132">
          <cell r="A1132" t="str">
            <v>Operational:Maintenance:Infrastructure:Corrective Maintenance:Planned:Rail Infrastructure:MV Substations:Service Connection on Site</v>
          </cell>
        </row>
        <row r="1133">
          <cell r="A1133" t="str">
            <v>Operational:Maintenance:Infrastructure:Corrective Maintenance:Planned:Rail Infrastructure:LV Networks</v>
          </cell>
        </row>
        <row r="1134">
          <cell r="A1134" t="str">
            <v>Operational:Maintenance:Infrastructure:Corrective Maintenance:Planned:Rail Infrastructure:LV Networks:LV Conductors</v>
          </cell>
        </row>
        <row r="1135">
          <cell r="A1135" t="str">
            <v>Operational:Maintenance:Infrastructure:Corrective Maintenance:Planned:Rail Infrastructure:LV Networks:Public Lighting</v>
          </cell>
        </row>
        <row r="1136">
          <cell r="A1136" t="str">
            <v>Operational:Maintenance:Infrastructure:Corrective Maintenance:Planned:Rail Infrastructure:LV Networks:Municipal Service Connections</v>
          </cell>
        </row>
        <row r="1137">
          <cell r="A1137" t="str">
            <v>Operational:Maintenance:Infrastructure:Corrective Maintenance:Planned:Rail Infrastructure:LV Networks:Electricity Meters</v>
          </cell>
        </row>
        <row r="1138">
          <cell r="A1138" t="str">
            <v>Operational:Maintenance:Infrastructure:Corrective Maintenance:Planned:Rail Infrastructure:Capital Spares</v>
          </cell>
        </row>
        <row r="1139">
          <cell r="A1139" t="str">
            <v>Operational:Maintenance:Infrastructure:Corrective Maintenance:Planned:Information and Communication Infrastructure</v>
          </cell>
        </row>
        <row r="1140">
          <cell r="A1140" t="str">
            <v>Operational:Maintenance:Infrastructure:Corrective Maintenance:Planned:Information and Communication Infrastructure:Data Centres</v>
          </cell>
        </row>
        <row r="1141">
          <cell r="A1141" t="str">
            <v>Operational:Maintenance:Infrastructure:Corrective Maintenance:Planned:Information and Communication Infrastructure:Data Centres:Buildings</v>
          </cell>
        </row>
        <row r="1142">
          <cell r="A1142" t="str">
            <v>Operational:Maintenance:Infrastructure:Corrective Maintenance:Planned:Information and Communication Infrastructure:Data Centres:Electrical Equipment</v>
          </cell>
        </row>
        <row r="1143">
          <cell r="A1143" t="str">
            <v>Operational:Maintenance:Infrastructure:Corrective Maintenance:Planned:Information and Communication Infrastructure:Core Layers</v>
          </cell>
        </row>
        <row r="1144">
          <cell r="A1144" t="str">
            <v>Operational:Maintenance:Infrastructure:Corrective Maintenance:Planned:Information and Communication Infrastructure:Core Layers:Buildings</v>
          </cell>
        </row>
        <row r="1145">
          <cell r="A1145" t="str">
            <v>Operational:Maintenance:Infrastructure:Corrective Maintenance:Planned:Information and Communication Infrastructure:Core Layers:Civil Structures</v>
          </cell>
        </row>
        <row r="1146">
          <cell r="A1146" t="str">
            <v>Operational:Maintenance:Infrastructure:Corrective Maintenance:Planned:Information and Communication Infrastructure:Core Layers:Electrical Equipment</v>
          </cell>
        </row>
        <row r="1147">
          <cell r="A1147" t="str">
            <v>Operational:Maintenance:Infrastructure:Corrective Maintenance:Planned:Information and Communication Infrastructure:Core Layers:Communication Equipment</v>
          </cell>
        </row>
        <row r="1148">
          <cell r="A1148" t="str">
            <v>Operational:Maintenance:Infrastructure:Corrective Maintenance:Planned:Information and Communication Infrastructure:Distribution Layers</v>
          </cell>
        </row>
        <row r="1149">
          <cell r="A1149" t="str">
            <v>Operational:Maintenance:Infrastructure:Corrective Maintenance:Planned:Information and Communication Infrastructure:Distribution Layers:Communication Equipment</v>
          </cell>
        </row>
        <row r="1150">
          <cell r="A1150" t="str">
            <v>Operational:Maintenance:Infrastructure:Corrective Maintenance:Planned:Information and Communication Infrastructure:Capital Spares</v>
          </cell>
        </row>
        <row r="1151">
          <cell r="A1151" t="str">
            <v>Operational:Maintenance:Infrastructure:Corrective Maintenance:Planned:Water Supply Infrastructure</v>
          </cell>
        </row>
        <row r="1152">
          <cell r="A1152" t="str">
            <v>Operational:Maintenance:Infrastructure:Corrective Maintenance:Planned:Water Supply Infrastructure:Dams and Weirs</v>
          </cell>
        </row>
        <row r="1153">
          <cell r="A1153" t="str">
            <v>Operational:Maintenance:Infrastructure:Corrective Maintenance:Planned:Water Supply Infrastructure:Dams and Weirs:Land</v>
          </cell>
        </row>
        <row r="1154">
          <cell r="A1154" t="str">
            <v>Operational:Maintenance:Infrastructure:Corrective Maintenance:Planned:Water Supply Infrastructure:Dams and Weirs:External Facilities</v>
          </cell>
        </row>
        <row r="1155">
          <cell r="A1155" t="str">
            <v>Operational:Maintenance:Infrastructure:Corrective Maintenance:Planned:Water Supply Infrastructure:Dams and Weirs:Buildings</v>
          </cell>
        </row>
        <row r="1156">
          <cell r="A1156" t="str">
            <v>Operational:Maintenance:Infrastructure:Corrective Maintenance:Planned:Water Supply Infrastructure:Dams and Weirs:Civil Structure</v>
          </cell>
        </row>
        <row r="1157">
          <cell r="A1157" t="str">
            <v>Operational:Maintenance:Infrastructure:Corrective Maintenance:Planned:Water Supply Infrastructure:Dams and Weirs:Earthworks</v>
          </cell>
        </row>
        <row r="1158">
          <cell r="A1158" t="str">
            <v>Operational:Maintenance:Infrastructure:Corrective Maintenance:Planned:Water Supply Infrastructure:Dams and Weirs:Electrical Equipment</v>
          </cell>
        </row>
        <row r="1159">
          <cell r="A1159" t="str">
            <v>Operational:Maintenance:Infrastructure:Corrective Maintenance:Planned:Water Supply Infrastructure:Dams and Weirs:Mechanical Equipment</v>
          </cell>
        </row>
        <row r="1160">
          <cell r="A1160" t="str">
            <v>Operational:Maintenance:Infrastructure:Corrective Maintenance:Planned:Water Supply Infrastructure:Dams and Weirs:Metal Work</v>
          </cell>
        </row>
        <row r="1161">
          <cell r="A1161" t="str">
            <v>Operational:Maintenance:Infrastructure:Corrective Maintenance:Planned:Water Supply Infrastructure:Dams and Weirs:Pavements</v>
          </cell>
        </row>
        <row r="1162">
          <cell r="A1162" t="str">
            <v>Operational:Maintenance:Infrastructure:Corrective Maintenance:Planned:Water Supply Infrastructure:Dams and Weirs:Pipe Work</v>
          </cell>
        </row>
        <row r="1163">
          <cell r="A1163" t="str">
            <v>Operational:Maintenance:Infrastructure:Corrective Maintenance:Planned:Water Supply Infrastructure:Dams and Weirs:Service Connections on Site</v>
          </cell>
        </row>
        <row r="1164">
          <cell r="A1164" t="str">
            <v>Operational:Maintenance:Infrastructure:Corrective Maintenance:Planned:Water Supply Infrastructure:Boreholes</v>
          </cell>
        </row>
        <row r="1165">
          <cell r="A1165" t="str">
            <v>Operational:Maintenance:Infrastructure:Corrective Maintenance:Planned:Water Supply Infrastructure:Boreholes:Land</v>
          </cell>
        </row>
        <row r="1166">
          <cell r="A1166" t="str">
            <v>Operational:Maintenance:Infrastructure:Corrective Maintenance:Planned:Water Supply Infrastructure:Boreholes:Civil Structures</v>
          </cell>
        </row>
        <row r="1167">
          <cell r="A1167" t="str">
            <v>Operational:Maintenance:Infrastructure:Corrective Maintenance:Planned:Water Supply Infrastructure:Boreholes:Earthworks</v>
          </cell>
        </row>
        <row r="1168">
          <cell r="A1168" t="str">
            <v>Operational:Maintenance:Infrastructure:Corrective Maintenance:Planned:Water Supply Infrastructure:Boreholes:Electrical Equipment</v>
          </cell>
        </row>
        <row r="1169">
          <cell r="A1169" t="str">
            <v>Operational:Maintenance:Infrastructure:Corrective Maintenance:Planned:Water Supply Infrastructure:Boreholes:External Facilities</v>
          </cell>
        </row>
        <row r="1170">
          <cell r="A1170" t="str">
            <v>Operational:Maintenance:Infrastructure:Corrective Maintenance:Planned:Water Supply Infrastructure:Boreholes:Mechanical Equipment</v>
          </cell>
        </row>
        <row r="1171">
          <cell r="A1171" t="str">
            <v>Operational:Maintenance:Infrastructure:Corrective Maintenance:Planned:Water Supply Infrastructure:Boreholes:Pavements</v>
          </cell>
        </row>
        <row r="1172">
          <cell r="A1172" t="str">
            <v>Operational:Maintenance:Infrastructure:Corrective Maintenance:Planned:Water Supply Infrastructure:Boreholes:Pipe Work</v>
          </cell>
        </row>
        <row r="1173">
          <cell r="A1173" t="str">
            <v>Operational:Maintenance:Infrastructure:Corrective Maintenance:Planned:Water Supply Infrastructure:Boreholes:Service Connections on Site</v>
          </cell>
        </row>
        <row r="1174">
          <cell r="A1174" t="str">
            <v>Operational:Maintenance:Infrastructure:Corrective Maintenance:Planned:Water Supply Infrastructure:Bulk Mains</v>
          </cell>
        </row>
        <row r="1175">
          <cell r="A1175" t="str">
            <v>Operational:Maintenance:Infrastructure:Corrective Maintenance:Planned:Water Supply Infrastructure:Bulk Mains:Pipe Work</v>
          </cell>
        </row>
        <row r="1176">
          <cell r="A1176" t="str">
            <v>Operational:Maintenance:Infrastructure:Corrective Maintenance:Planned:Water Supply Infrastructure:Bulk Mains:Pipe Bridges</v>
          </cell>
        </row>
        <row r="1177">
          <cell r="A1177" t="str">
            <v>Operational:Maintenance:Infrastructure:Corrective Maintenance:Planned:Water Supply Infrastructure:Bulk Mains:Electrical Equipment</v>
          </cell>
        </row>
        <row r="1178">
          <cell r="A1178" t="str">
            <v>Operational:Maintenance:Infrastructure:Corrective Maintenance:Planned:Water Supply Infrastructure:Distribution</v>
          </cell>
        </row>
        <row r="1179">
          <cell r="A1179" t="str">
            <v>Operational:Maintenance:Infrastructure:Corrective Maintenance:Planned:Water Supply Infrastructure:Distribution:Municipal Service Connections</v>
          </cell>
        </row>
        <row r="1180">
          <cell r="A1180" t="str">
            <v>Operational:Maintenance:Infrastructure:Corrective Maintenance:Planned:Water Supply Infrastructure:Distribution:Pipe Work</v>
          </cell>
        </row>
        <row r="1181">
          <cell r="A1181" t="str">
            <v>Operational:Maintenance:Infrastructure:Corrective Maintenance:Planned:Water Supply Infrastructure:Distribution:Pipe Bridges</v>
          </cell>
        </row>
        <row r="1182">
          <cell r="A1182" t="str">
            <v>Operational:Maintenance:Infrastructure:Corrective Maintenance:Planned:Water Supply Infrastructure:Distribution Points</v>
          </cell>
        </row>
        <row r="1183">
          <cell r="A1183" t="str">
            <v>Operational:Maintenance:Infrastructure:Corrective Maintenance:Planned:Water Supply Infrastructure:Distribution Points:Communal Standpipes</v>
          </cell>
        </row>
        <row r="1184">
          <cell r="A1184" t="str">
            <v>Operational:Maintenance:Infrastructure:Corrective Maintenance:Planned:Water Supply Infrastructure:Distribution Points:Pipe Work</v>
          </cell>
        </row>
        <row r="1185">
          <cell r="A1185" t="str">
            <v>Operational:Maintenance:Infrastructure:Corrective Maintenance:Planned:Water Supply Infrastructure:Reservoirs</v>
          </cell>
        </row>
        <row r="1186">
          <cell r="A1186" t="str">
            <v>Operational:Maintenance:Infrastructure:Corrective Maintenance:Planned:Water Supply Infrastructure:Reservoirs:Land</v>
          </cell>
        </row>
        <row r="1187">
          <cell r="A1187" t="str">
            <v>Operational:Maintenance:Infrastructure:Corrective Maintenance:Planned:Water Supply Infrastructure:Reservoirs:External Facilities</v>
          </cell>
        </row>
        <row r="1188">
          <cell r="A1188" t="str">
            <v>Operational:Maintenance:Infrastructure:Corrective Maintenance:Planned:Water Supply Infrastructure:Reservoirs:Buildings</v>
          </cell>
        </row>
        <row r="1189">
          <cell r="A1189" t="str">
            <v>Operational:Maintenance:Infrastructure:Corrective Maintenance:Planned:Water Supply Infrastructure:Reservoirs:Civil Structure</v>
          </cell>
        </row>
        <row r="1190">
          <cell r="A1190" t="str">
            <v>Operational:Maintenance:Infrastructure:Corrective Maintenance:Planned:Water Supply Infrastructure:Reservoirs:Earthworks</v>
          </cell>
        </row>
        <row r="1191">
          <cell r="A1191" t="str">
            <v>Operational:Maintenance:Infrastructure:Corrective Maintenance:Planned:Water Supply Infrastructure:Reservoirs:Electrical Equipment</v>
          </cell>
        </row>
        <row r="1192">
          <cell r="A1192" t="str">
            <v>Operational:Maintenance:Infrastructure:Corrective Maintenance:Planned:Water Supply Infrastructure:Reservoirs:Mechanical Equipment</v>
          </cell>
        </row>
        <row r="1193">
          <cell r="A1193" t="str">
            <v>Operational:Maintenance:Infrastructure:Corrective Maintenance:Planned:Water Supply Infrastructure:Reservoirs:Metal Work</v>
          </cell>
        </row>
        <row r="1194">
          <cell r="A1194" t="str">
            <v>Operational:Maintenance:Infrastructure:Corrective Maintenance:Planned:Water Supply Infrastructure:Reservoirs:Pavements</v>
          </cell>
        </row>
        <row r="1195">
          <cell r="A1195" t="str">
            <v>Operational:Maintenance:Infrastructure:Corrective Maintenance:Planned:Water Supply Infrastructure:Reservoirs:Pipe Work</v>
          </cell>
        </row>
        <row r="1196">
          <cell r="A1196" t="str">
            <v>Operational:Maintenance:Infrastructure:Corrective Maintenance:Planned:Water Supply Infrastructure:Reservoirs:Service Connections on Site</v>
          </cell>
        </row>
        <row r="1197">
          <cell r="A1197" t="str">
            <v>Operational:Maintenance:Infrastructure:Corrective Maintenance:Planned:Water Supply Infrastructure:PRV Stations</v>
          </cell>
        </row>
        <row r="1198">
          <cell r="A1198" t="str">
            <v>Operational:Maintenance:Infrastructure:Corrective Maintenance:Planned:Water Supply Infrastructure:PRV Stations:Land</v>
          </cell>
        </row>
        <row r="1199">
          <cell r="A1199" t="str">
            <v>Operational:Maintenance:Infrastructure:Corrective Maintenance:Planned:Water Supply Infrastructure:PRV Stations:External Facilities</v>
          </cell>
        </row>
        <row r="1200">
          <cell r="A1200" t="str">
            <v>Operational:Maintenance:Infrastructure:Corrective Maintenance:Planned:Water Supply Infrastructure:PRV Stations:Buildings</v>
          </cell>
        </row>
        <row r="1201">
          <cell r="A1201" t="str">
            <v>Operational:Maintenance:Infrastructure:Corrective Maintenance:Planned:Water Supply Infrastructure:PRV Stations:Civil Structure</v>
          </cell>
        </row>
        <row r="1202">
          <cell r="A1202" t="str">
            <v>Operational:Maintenance:Infrastructure:Corrective Maintenance:Planned:Water Supply Infrastructure:PRV Stations:Earthworks</v>
          </cell>
        </row>
        <row r="1203">
          <cell r="A1203" t="str">
            <v>Operational:Maintenance:Infrastructure:Corrective Maintenance:Planned:Water Supply Infrastructure:PRV Stations:Electrical Equipment</v>
          </cell>
        </row>
        <row r="1204">
          <cell r="A1204" t="str">
            <v>Operational:Maintenance:Infrastructure:Corrective Maintenance:Planned:Water Supply Infrastructure:PRV Stations:Mechanical Equipment</v>
          </cell>
        </row>
        <row r="1205">
          <cell r="A1205" t="str">
            <v>Operational:Maintenance:Infrastructure:Corrective Maintenance:Planned:Water Supply Infrastructure:PRV Stations:Metal Work</v>
          </cell>
        </row>
        <row r="1206">
          <cell r="A1206" t="str">
            <v>Operational:Maintenance:Infrastructure:Corrective Maintenance:Planned:Water Supply Infrastructure:PRV Stations:Pavements</v>
          </cell>
        </row>
        <row r="1207">
          <cell r="A1207" t="str">
            <v>Operational:Maintenance:Infrastructure:Corrective Maintenance:Planned:Water Supply Infrastructure:PRV Stations:Pipe Work</v>
          </cell>
        </row>
        <row r="1208">
          <cell r="A1208" t="str">
            <v>Operational:Maintenance:Infrastructure:Corrective Maintenance:Planned:Water Supply Infrastructure:PRV Stations:Service Connections on Site</v>
          </cell>
        </row>
        <row r="1209">
          <cell r="A1209" t="str">
            <v>Operational:Maintenance:Infrastructure:Corrective Maintenance:Planned:Water Supply Infrastructure:Pump Station</v>
          </cell>
        </row>
        <row r="1210">
          <cell r="A1210" t="str">
            <v>Operational:Maintenance:Infrastructure:Corrective Maintenance:Planned:Water Supply Infrastructure:Pump Station:Land</v>
          </cell>
        </row>
        <row r="1211">
          <cell r="A1211" t="str">
            <v>Operational:Maintenance:Infrastructure:Corrective Maintenance:Planned:Water Supply Infrastructure:Pump Station:External Facilities</v>
          </cell>
        </row>
        <row r="1212">
          <cell r="A1212" t="str">
            <v>Operational:Maintenance:Infrastructure:Corrective Maintenance:Planned:Water Supply Infrastructure:Pump Station:Buildings</v>
          </cell>
        </row>
        <row r="1213">
          <cell r="A1213" t="str">
            <v>Operational:Maintenance:Infrastructure:Corrective Maintenance:Planned:Water Supply Infrastructure:Pump Station:Civil Structure</v>
          </cell>
        </row>
        <row r="1214">
          <cell r="A1214" t="str">
            <v>Operational:Maintenance:Infrastructure:Corrective Maintenance:Planned:Water Supply Infrastructure:Pump Station:Earthworks</v>
          </cell>
        </row>
        <row r="1215">
          <cell r="A1215" t="str">
            <v>Operational:Maintenance:Infrastructure:Corrective Maintenance:Planned:Water Supply Infrastructure:Pump Station:Electrical Equipment</v>
          </cell>
        </row>
        <row r="1216">
          <cell r="A1216" t="str">
            <v>Operational:Maintenance:Infrastructure:Corrective Maintenance:Planned:Water Supply Infrastructure:Pump Station:Mechanical Equipment</v>
          </cell>
        </row>
        <row r="1217">
          <cell r="A1217" t="str">
            <v>Operational:Maintenance:Infrastructure:Corrective Maintenance:Planned:Water Supply Infrastructure:Pump Station:Metal Work</v>
          </cell>
        </row>
        <row r="1218">
          <cell r="A1218" t="str">
            <v>Operational:Maintenance:Infrastructure:Corrective Maintenance:Planned:Water Supply Infrastructure:Pump Station:Pavements</v>
          </cell>
        </row>
        <row r="1219">
          <cell r="A1219" t="str">
            <v>Operational:Maintenance:Infrastructure:Corrective Maintenance:Planned:Water Supply Infrastructure:Pump Station:Pipe Work</v>
          </cell>
        </row>
        <row r="1220">
          <cell r="A1220" t="str">
            <v>Operational:Maintenance:Infrastructure:Corrective Maintenance:Planned:Water Supply Infrastructure:Pump Station:Service Connections on Site</v>
          </cell>
        </row>
        <row r="1221">
          <cell r="A1221" t="str">
            <v>Operational:Maintenance:Infrastructure:Corrective Maintenance:Planned:Water Supply Infrastructure:Water Treatment</v>
          </cell>
        </row>
        <row r="1222">
          <cell r="A1222" t="str">
            <v>Operational:Maintenance:Infrastructure:Corrective Maintenance:Planned:Water Supply Infrastructure:Water Treatment:Land</v>
          </cell>
        </row>
        <row r="1223">
          <cell r="A1223" t="str">
            <v>Operational:Maintenance:Infrastructure:Corrective Maintenance:Planned:Water Supply Infrastructure:Water Treatment:External Facilities</v>
          </cell>
        </row>
        <row r="1224">
          <cell r="A1224" t="str">
            <v>Operational:Maintenance:Infrastructure:Corrective Maintenance:Planned:Water Supply Infrastructure:Water Treatment:Buildings</v>
          </cell>
        </row>
        <row r="1225">
          <cell r="A1225" t="str">
            <v>Operational:Maintenance:Infrastructure:Corrective Maintenance:Planned:Water Supply Infrastructure:Water Treatment:Civil Structure</v>
          </cell>
        </row>
        <row r="1226">
          <cell r="A1226" t="str">
            <v>Operational:Maintenance:Infrastructure:Corrective Maintenance:Planned:Water Supply Infrastructure:Water Treatment:Earthworks</v>
          </cell>
        </row>
        <row r="1227">
          <cell r="A1227" t="str">
            <v>Operational:Maintenance:Infrastructure:Corrective Maintenance:Planned:Water Supply Infrastructure:Water Treatment:Electrical Equipment</v>
          </cell>
        </row>
        <row r="1228">
          <cell r="A1228" t="str">
            <v>Operational:Maintenance:Infrastructure:Corrective Maintenance:Planned:Water Supply Infrastructure:Water Treatment:Mechanical Equipment</v>
          </cell>
        </row>
        <row r="1229">
          <cell r="A1229" t="str">
            <v>Operational:Maintenance:Infrastructure:Corrective Maintenance:Planned:Water Supply Infrastructure:Water Treatment:Metal Work</v>
          </cell>
        </row>
        <row r="1230">
          <cell r="A1230" t="str">
            <v>Operational:Maintenance:Infrastructure:Corrective Maintenance:Planned:Water Supply Infrastructure:Water Treatment:Pavements</v>
          </cell>
        </row>
        <row r="1231">
          <cell r="A1231" t="str">
            <v>Operational:Maintenance:Infrastructure:Corrective Maintenance:Planned:Water Supply Infrastructure:Water Treatment:Pipe Work</v>
          </cell>
        </row>
        <row r="1232">
          <cell r="A1232" t="str">
            <v>Operational:Maintenance:Infrastructure:Corrective Maintenance:Planned:Water Supply Infrastructure:Water Treatment:Service Connections on Site</v>
          </cell>
        </row>
        <row r="1233">
          <cell r="A1233" t="str">
            <v>Operational:Maintenance:Infrastructure:Corrective Maintenance:Planned:Water Supply Infrastructure:Capital Spares</v>
          </cell>
        </row>
        <row r="1234">
          <cell r="A1234" t="str">
            <v>Operational:Maintenance:Infrastructure:Corrective Maintenance:Planned:Sanitation Infrastructure</v>
          </cell>
        </row>
        <row r="1235">
          <cell r="A1235" t="str">
            <v>Operational:Maintenance:Infrastructure:Corrective Maintenance:Planned:Sanitation Infrastructure:Pump Station</v>
          </cell>
        </row>
        <row r="1236">
          <cell r="A1236" t="str">
            <v>Operational:Maintenance:Infrastructure:Corrective Maintenance:Planned:Sanitation Infrastructure:Pump Station:Land</v>
          </cell>
        </row>
        <row r="1237">
          <cell r="A1237" t="str">
            <v>Operational:Maintenance:Infrastructure:Corrective Maintenance:Planned:Sanitation Infrastructure:Pump Station:External Facilities</v>
          </cell>
        </row>
        <row r="1238">
          <cell r="A1238" t="str">
            <v>Operational:Maintenance:Infrastructure:Corrective Maintenance:Planned:Sanitation Infrastructure:Pump Station:Buildings</v>
          </cell>
        </row>
        <row r="1239">
          <cell r="A1239" t="str">
            <v>Operational:Maintenance:Infrastructure:Corrective Maintenance:Planned:Sanitation Infrastructure:Pump Station:Civil Structure</v>
          </cell>
        </row>
        <row r="1240">
          <cell r="A1240" t="str">
            <v>Operational:Maintenance:Infrastructure:Corrective Maintenance:Planned:Sanitation Infrastructure:Pump Station:Earthworks</v>
          </cell>
        </row>
        <row r="1241">
          <cell r="A1241" t="str">
            <v>Operational:Maintenance:Infrastructure:Corrective Maintenance:Planned:Sanitation Infrastructure:Pump Station:Electrical Equipment</v>
          </cell>
        </row>
        <row r="1242">
          <cell r="A1242" t="str">
            <v>Operational:Maintenance:Infrastructure:Corrective Maintenance:Planned:Sanitation Infrastructure:Pump Station:Mechanical Equipment</v>
          </cell>
        </row>
        <row r="1243">
          <cell r="A1243" t="str">
            <v>Operational:Maintenance:Infrastructure:Corrective Maintenance:Planned:Sanitation Infrastructure:Pump Station:Metal Work</v>
          </cell>
        </row>
        <row r="1244">
          <cell r="A1244" t="str">
            <v>Operational:Maintenance:Infrastructure:Corrective Maintenance:Planned:Sanitation Infrastructure:Pump Station:Pavements</v>
          </cell>
        </row>
        <row r="1245">
          <cell r="A1245" t="str">
            <v>Operational:Maintenance:Infrastructure:Corrective Maintenance:Planned:Sanitation Infrastructure:Pump Station:Pipe Work</v>
          </cell>
        </row>
        <row r="1246">
          <cell r="A1246" t="str">
            <v>Operational:Maintenance:Infrastructure:Corrective Maintenance:Planned:Sanitation Infrastructure:Pump Station:Service Connections on Site</v>
          </cell>
        </row>
        <row r="1247">
          <cell r="A1247" t="str">
            <v>Operational:Maintenance:Infrastructure:Corrective Maintenance:Planned:Sanitation Infrastructure:Reticulation</v>
          </cell>
        </row>
        <row r="1248">
          <cell r="A1248" t="str">
            <v>Operational:Maintenance:Infrastructure:Corrective Maintenance:Planned:Sanitation Infrastructure:Reticulation:Civil Structures</v>
          </cell>
        </row>
        <row r="1249">
          <cell r="A1249" t="str">
            <v>Operational:Maintenance:Infrastructure:Corrective Maintenance:Planned:Sanitation Infrastructure:Reticulation:Pipe Work</v>
          </cell>
        </row>
        <row r="1250">
          <cell r="A1250" t="str">
            <v>Operational:Maintenance:Infrastructure:Corrective Maintenance:Planned:Sanitation Infrastructure:Reticulation:Pipe Bridges</v>
          </cell>
        </row>
        <row r="1251">
          <cell r="A1251" t="str">
            <v>Operational:Maintenance:Infrastructure:Corrective Maintenance:Planned:Sanitation Infrastructure:Reticulation:Municipal Service Connection</v>
          </cell>
        </row>
        <row r="1252">
          <cell r="A1252" t="str">
            <v>Operational:Maintenance:Infrastructure:Corrective Maintenance:Planned:Sanitation Infrastructure:Waste Water Treatment</v>
          </cell>
        </row>
        <row r="1253">
          <cell r="A1253" t="str">
            <v>Operational:Maintenance:Infrastructure:Corrective Maintenance:Planned:Sanitation Infrastructure:Waste Water Treatment:Land</v>
          </cell>
        </row>
        <row r="1254">
          <cell r="A1254" t="str">
            <v>Operational:Maintenance:Infrastructure:Corrective Maintenance:Planned:Sanitation Infrastructure:Waste Water Treatment:External Facilities</v>
          </cell>
        </row>
        <row r="1255">
          <cell r="A1255" t="str">
            <v>Operational:Maintenance:Infrastructure:Corrective Maintenance:Planned:Sanitation Infrastructure:Waste Water Treatment:Buildings</v>
          </cell>
        </row>
        <row r="1256">
          <cell r="A1256" t="str">
            <v>Operational:Maintenance:Infrastructure:Corrective Maintenance:Planned:Sanitation Infrastructure:Waste Water Treatment:Civil Structure</v>
          </cell>
        </row>
        <row r="1257">
          <cell r="A1257" t="str">
            <v>Operational:Maintenance:Infrastructure:Corrective Maintenance:Planned:Sanitation Infrastructure:Waste Water Treatment:Earthworks</v>
          </cell>
        </row>
        <row r="1258">
          <cell r="A1258" t="str">
            <v>Operational:Maintenance:Infrastructure:Corrective Maintenance:Planned:Sanitation Infrastructure:Waste Water Treatment:Electrical Equipment</v>
          </cell>
        </row>
        <row r="1259">
          <cell r="A1259" t="str">
            <v>Operational:Maintenance:Infrastructure:Corrective Maintenance:Planned:Sanitation Infrastructure:Waste Water Treatment:Mechanical Equipment</v>
          </cell>
        </row>
        <row r="1260">
          <cell r="A1260" t="str">
            <v>Operational:Maintenance:Infrastructure:Corrective Maintenance:Planned:Sanitation Infrastructure:Waste Water Treatment:Metal Work</v>
          </cell>
        </row>
        <row r="1261">
          <cell r="A1261" t="str">
            <v>Operational:Maintenance:Infrastructure:Corrective Maintenance:Planned:Sanitation Infrastructure:Waste Water Treatment:Pavements</v>
          </cell>
        </row>
        <row r="1262">
          <cell r="A1262" t="str">
            <v>Operational:Maintenance:Infrastructure:Corrective Maintenance:Planned:Sanitation Infrastructure:Waste Water Treatment:Pipe Work</v>
          </cell>
        </row>
        <row r="1263">
          <cell r="A1263" t="str">
            <v>Operational:Maintenance:Infrastructure:Corrective Maintenance:Planned:Sanitation Infrastructure:Waste Water Treatment:Service Connections on Site</v>
          </cell>
        </row>
        <row r="1264">
          <cell r="A1264" t="str">
            <v>Operational:Maintenance:Infrastructure:Corrective Maintenance:Planned:Sanitation Infrastructure:Outfall Sewers</v>
          </cell>
        </row>
        <row r="1265">
          <cell r="A1265" t="str">
            <v>Operational:Maintenance:Infrastructure:Corrective Maintenance:Planned:Sanitation Infrastructure:Outfall Sewers:Civil Structures</v>
          </cell>
        </row>
        <row r="1266">
          <cell r="A1266" t="str">
            <v>Operational:Maintenance:Infrastructure:Corrective Maintenance:Planned:Sanitation Infrastructure:Outfall Sewers:Pipe Work</v>
          </cell>
        </row>
        <row r="1267">
          <cell r="A1267" t="str">
            <v>Operational:Maintenance:Infrastructure:Corrective Maintenance:Planned:Sanitation Infrastructure:Outfall Sewers:Pipe Bridges</v>
          </cell>
        </row>
        <row r="1268">
          <cell r="A1268" t="str">
            <v>Operational:Maintenance:Infrastructure:Corrective Maintenance:Planned:Sanitation Infrastructure:Toilet Facilities</v>
          </cell>
        </row>
        <row r="1269">
          <cell r="A1269" t="str">
            <v>Operational:Maintenance:Infrastructure:Corrective Maintenance:Planned:Sanitation Infrastructure:Toilet Facilities:Communal Sanitation</v>
          </cell>
        </row>
        <row r="1270">
          <cell r="A1270" t="str">
            <v>Operational:Maintenance:Infrastructure:Corrective Maintenance:Planned:Sanitation Infrastructure:Capital Spares</v>
          </cell>
        </row>
        <row r="1271">
          <cell r="A1271" t="str">
            <v>Operational:Maintenance:Infrastructure:Corrective Maintenance:Planned:Coastal Infrastructure</v>
          </cell>
        </row>
        <row r="1272">
          <cell r="A1272" t="str">
            <v>Operational:Maintenance:Infrastructure:Corrective Maintenance:Planned:Coastal Infrastructure:Sand Pumps</v>
          </cell>
        </row>
        <row r="1273">
          <cell r="A1273" t="str">
            <v>Operational:Maintenance:Infrastructure:Corrective Maintenance:Planned:Coastal Infrastructure:Sand Pumps:Land</v>
          </cell>
        </row>
        <row r="1274">
          <cell r="A1274" t="str">
            <v>Operational:Maintenance:Infrastructure:Corrective Maintenance:Planned:Coastal Infrastructure:Sand Pumps:External Facilities</v>
          </cell>
        </row>
        <row r="1275">
          <cell r="A1275" t="str">
            <v>Operational:Maintenance:Infrastructure:Corrective Maintenance:Planned:Coastal Infrastructure:Sand Pumps:Buildings</v>
          </cell>
        </row>
        <row r="1276">
          <cell r="A1276" t="str">
            <v>Operational:Maintenance:Infrastructure:Corrective Maintenance:Planned:Coastal Infrastructure:Sand Pumps:Civil Structure</v>
          </cell>
        </row>
        <row r="1277">
          <cell r="A1277" t="str">
            <v>Operational:Maintenance:Infrastructure:Corrective Maintenance:Planned:Coastal Infrastructure:Sand Pumps:Earthworks</v>
          </cell>
        </row>
        <row r="1278">
          <cell r="A1278" t="str">
            <v>Operational:Maintenance:Infrastructure:Corrective Maintenance:Planned:Coastal Infrastructure:Sand Pumps:Electrical Equipment</v>
          </cell>
        </row>
        <row r="1279">
          <cell r="A1279" t="str">
            <v>Operational:Maintenance:Infrastructure:Corrective Maintenance:Planned:Coastal Infrastructure:Sand Pumps:Mechanical Equipment</v>
          </cell>
        </row>
        <row r="1280">
          <cell r="A1280" t="str">
            <v>Operational:Maintenance:Infrastructure:Corrective Maintenance:Planned:Coastal Infrastructure:Sand Pumps:Metal Work</v>
          </cell>
        </row>
        <row r="1281">
          <cell r="A1281" t="str">
            <v>Operational:Maintenance:Infrastructure:Corrective Maintenance:Planned:Coastal Infrastructure:Sand Pumps:Pavements</v>
          </cell>
        </row>
        <row r="1282">
          <cell r="A1282" t="str">
            <v>Operational:Maintenance:Infrastructure:Corrective Maintenance:Planned:Coastal Infrastructure:Sand Pumps:Pipe Work</v>
          </cell>
        </row>
        <row r="1283">
          <cell r="A1283" t="str">
            <v>Operational:Maintenance:Infrastructure:Corrective Maintenance:Planned:Coastal Infrastructure:Sand Pumps:Service Connections on Site</v>
          </cell>
        </row>
        <row r="1284">
          <cell r="A1284" t="str">
            <v>Operational:Maintenance:Infrastructure:Corrective Maintenance:Planned:Coastal Infrastructure:Piers</v>
          </cell>
        </row>
        <row r="1285">
          <cell r="A1285" t="str">
            <v>Operational:Maintenance:Infrastructure:Corrective Maintenance:Planned:Coastal Infrastructure:Piers:Civil Structures</v>
          </cell>
        </row>
        <row r="1286">
          <cell r="A1286" t="str">
            <v>Operational:Maintenance:Infrastructure:Corrective Maintenance:Planned:Coastal Infrastructure:Piers:Electrical Equipment</v>
          </cell>
        </row>
        <row r="1287">
          <cell r="A1287" t="str">
            <v>Operational:Maintenance:Infrastructure:Corrective Maintenance:Planned:Coastal Infrastructure:Piers:Metal Work</v>
          </cell>
        </row>
        <row r="1288">
          <cell r="A1288" t="str">
            <v>Operational:Maintenance:Infrastructure:Corrective Maintenance:Planned:Coastal Infrastructure:Revetments</v>
          </cell>
        </row>
        <row r="1289">
          <cell r="A1289" t="str">
            <v>Operational:Maintenance:Infrastructure:Corrective Maintenance:Planned:Coastal Infrastructure:Revetments:Civil Structures</v>
          </cell>
        </row>
        <row r="1290">
          <cell r="A1290" t="str">
            <v>Operational:Maintenance:Infrastructure:Corrective Maintenance:Planned:Coastal Infrastructure:Revetments:Earthworks</v>
          </cell>
        </row>
        <row r="1291">
          <cell r="A1291" t="str">
            <v>Operational:Maintenance:Infrastructure:Corrective Maintenance:Planned:Coastal Infrastructure:Promenades</v>
          </cell>
        </row>
        <row r="1292">
          <cell r="A1292" t="str">
            <v>Operational:Maintenance:Infrastructure:Corrective Maintenance:Planned:Coastal Infrastructure:Promenades:Land</v>
          </cell>
        </row>
        <row r="1293">
          <cell r="A1293" t="str">
            <v>Operational:Maintenance:Infrastructure:Corrective Maintenance:Planned:Coastal Infrastructure:Promenades:Buildings</v>
          </cell>
        </row>
        <row r="1294">
          <cell r="A1294" t="str">
            <v>Operational:Maintenance:Infrastructure:Corrective Maintenance:Planned:Coastal Infrastructure:Promenades:External Facilities</v>
          </cell>
        </row>
        <row r="1295">
          <cell r="A1295" t="str">
            <v>Operational:Maintenance:Infrastructure:Corrective Maintenance:Planned:Coastal Infrastructure:Promenades:Civil Structures</v>
          </cell>
        </row>
        <row r="1296">
          <cell r="A1296" t="str">
            <v>Operational:Maintenance:Infrastructure:Corrective Maintenance:Planned:Coastal Infrastructure:Promenades:Earthworks</v>
          </cell>
        </row>
        <row r="1297">
          <cell r="A1297" t="str">
            <v>Operational:Maintenance:Infrastructure:Corrective Maintenance:Planned:Coastal Infrastructure:Promenades:Electrical Equipment</v>
          </cell>
        </row>
        <row r="1298">
          <cell r="A1298" t="str">
            <v>Operational:Maintenance:Infrastructure:Corrective Maintenance:Planned:Coastal Infrastructure:Promenades:Mechanical Equipment</v>
          </cell>
        </row>
        <row r="1299">
          <cell r="A1299" t="str">
            <v>Operational:Maintenance:Infrastructure:Corrective Maintenance:Planned:Coastal Infrastructure:Promenades:Metalwork's</v>
          </cell>
        </row>
        <row r="1300">
          <cell r="A1300" t="str">
            <v>Operational:Maintenance:Infrastructure:Corrective Maintenance:Planned:Coastal Infrastructure:Promenades:Pavements</v>
          </cell>
        </row>
        <row r="1301">
          <cell r="A1301" t="str">
            <v>Operational:Maintenance:Infrastructure:Corrective Maintenance:Planned:Coastal Infrastructure:Promenades:Service Connections on Site</v>
          </cell>
        </row>
        <row r="1302">
          <cell r="A1302" t="str">
            <v>Operational:Maintenance:Infrastructure:Corrective Maintenance:Planned:Capital Spares</v>
          </cell>
        </row>
        <row r="1303">
          <cell r="A1303" t="str">
            <v>Operational:Maintenance:Infrastructure:Corrective Maintenance:Emergency</v>
          </cell>
        </row>
        <row r="1304">
          <cell r="A1304" t="str">
            <v>Operational:Maintenance:Infrastructure:Corrective Maintenance:Emergency:Electrical Infrastructure</v>
          </cell>
        </row>
        <row r="1305">
          <cell r="A1305" t="str">
            <v>Operational:Maintenance:Infrastructure:Corrective Maintenance:Emergency:Electrical Infrastructure:Power Plants</v>
          </cell>
        </row>
        <row r="1306">
          <cell r="A1306" t="str">
            <v>Operational:Maintenance:Infrastructure:Corrective Maintenance:Emergency:Electrical Infrastructure:Power Plants:Boiler Plants</v>
          </cell>
        </row>
        <row r="1307">
          <cell r="A1307" t="str">
            <v>Operational:Maintenance:Infrastructure:Corrective Maintenance:Emergency:Electrical Infrastructure:Power Plants:Turbine Equipment</v>
          </cell>
        </row>
        <row r="1308">
          <cell r="A1308" t="str">
            <v>Operational:Maintenance:Infrastructure:Corrective Maintenance:Emergency:Electrical Infrastructure:Power Plants:Turbine Generators</v>
          </cell>
        </row>
        <row r="1309">
          <cell r="A1309" t="str">
            <v>Operational:Maintenance:Infrastructure:Corrective Maintenance:Emergency:Electrical Infrastructure:Power Plants:Control and Instrumentation</v>
          </cell>
        </row>
        <row r="1310">
          <cell r="A1310" t="str">
            <v>Operational:Maintenance:Infrastructure:Corrective Maintenance:Emergency:Electrical Infrastructure:Power Plants:Electrical Equipment</v>
          </cell>
        </row>
        <row r="1311">
          <cell r="A1311" t="str">
            <v>Operational:Maintenance:Infrastructure:Corrective Maintenance:Emergency:Electrical Infrastructure:Power Plants:Pipe Work</v>
          </cell>
        </row>
        <row r="1312">
          <cell r="A1312" t="str">
            <v>Operational:Maintenance:Infrastructure:Corrective Maintenance:Emergency:Electrical Infrastructure:Power Plants:DC Systems</v>
          </cell>
        </row>
        <row r="1313">
          <cell r="A1313" t="str">
            <v>Operational:Maintenance:Infrastructure:Corrective Maintenance:Emergency:Electrical Infrastructure:Power Plants:MV Transformers</v>
          </cell>
        </row>
        <row r="1314">
          <cell r="A1314" t="str">
            <v>Operational:Maintenance:Infrastructure:Corrective Maintenance:Emergency:Electrical Infrastructure:Power Plants:HV Transformers</v>
          </cell>
        </row>
        <row r="1315">
          <cell r="A1315" t="str">
            <v>Operational:Maintenance:Infrastructure:Corrective Maintenance:Emergency:Electrical Infrastructure:Power Plants:HV Switching-station Equipment</v>
          </cell>
        </row>
        <row r="1316">
          <cell r="A1316" t="str">
            <v>Operational:Maintenance:Infrastructure:Corrective Maintenance:Emergency:Electrical Infrastructure:Power Plants:MV Substation Equipment</v>
          </cell>
        </row>
        <row r="1317">
          <cell r="A1317" t="str">
            <v>Operational:Maintenance:Infrastructure:Corrective Maintenance:Emergency:Electrical Infrastructure:Power Plants:MV Switching Station Equipment</v>
          </cell>
        </row>
        <row r="1318">
          <cell r="A1318" t="str">
            <v>Operational:Maintenance:Infrastructure:Corrective Maintenance:Emergency:Electrical Infrastructure:Power Plants:Metal Work</v>
          </cell>
        </row>
        <row r="1319">
          <cell r="A1319" t="str">
            <v>Operational:Maintenance:Infrastructure:Corrective Maintenance:Emergency:Electrical Infrastructure:Power Plants:Mechanical Equipment</v>
          </cell>
        </row>
        <row r="1320">
          <cell r="A1320" t="str">
            <v>Operational:Maintenance:Infrastructure:Corrective Maintenance:Emergency:Electrical Infrastructure:Power Plants:Land</v>
          </cell>
        </row>
        <row r="1321">
          <cell r="A1321" t="str">
            <v>Operational:Maintenance:Infrastructure:Corrective Maintenance:Emergency:Electrical Infrastructure:Power Plants:Buildings</v>
          </cell>
        </row>
        <row r="1322">
          <cell r="A1322" t="str">
            <v>Operational:Maintenance:Infrastructure:Corrective Maintenance:Emergency:Electrical Infrastructure:Power Plants:External Facilities</v>
          </cell>
        </row>
        <row r="1323">
          <cell r="A1323" t="str">
            <v>Operational:Maintenance:Infrastructure:Corrective Maintenance:Emergency:Electrical Infrastructure:Power Plants:Pavements</v>
          </cell>
        </row>
        <row r="1324">
          <cell r="A1324" t="str">
            <v>Operational:Maintenance:Infrastructure:Corrective Maintenance:Emergency:Electrical Infrastructure:Power Plants:Earthworks</v>
          </cell>
        </row>
        <row r="1325">
          <cell r="A1325" t="str">
            <v>Operational:Maintenance:Infrastructure:Corrective Maintenance:Emergency:Electrical Infrastructure:Power Plants:Civil Structure</v>
          </cell>
        </row>
        <row r="1326">
          <cell r="A1326" t="str">
            <v>Operational:Maintenance:Infrastructure:Corrective Maintenance:Emergency:Electrical Infrastructure:Power Plants:Service Connections on Site</v>
          </cell>
        </row>
        <row r="1327">
          <cell r="A1327" t="str">
            <v>Operational:Maintenance:Infrastructure:Corrective Maintenance:Emergency:Electrical Infrastructure:HV Substations</v>
          </cell>
        </row>
        <row r="1328">
          <cell r="A1328" t="str">
            <v>Operational:Maintenance:Infrastructure:Corrective Maintenance:Emergency:Electrical Infrastructure:HV Substations:HV Transformers</v>
          </cell>
        </row>
        <row r="1329">
          <cell r="A1329" t="str">
            <v>Operational:Maintenance:Infrastructure:Corrective Maintenance:Emergency:Electrical Infrastructure:HV Substations:HV Switching-station Equipment</v>
          </cell>
        </row>
        <row r="1330">
          <cell r="A1330" t="str">
            <v>Operational:Maintenance:Infrastructure:Corrective Maintenance:Emergency:Electrical Infrastructure:HV Substations:DC Systems</v>
          </cell>
        </row>
        <row r="1331">
          <cell r="A1331" t="str">
            <v>Operational:Maintenance:Infrastructure:Corrective Maintenance:Emergency:Electrical Infrastructure:HV Substations:Electrical Bulk Meters</v>
          </cell>
        </row>
        <row r="1332">
          <cell r="A1332" t="str">
            <v>Operational:Maintenance:Infrastructure:Corrective Maintenance:Emergency:Electrical Infrastructure:HV Substations:MV Substation Equipment</v>
          </cell>
        </row>
        <row r="1333">
          <cell r="A1333" t="str">
            <v>Operational:Maintenance:Infrastructure:Corrective Maintenance:Emergency:Electrical Infrastructure:HV Substations:Control and Instrumentation</v>
          </cell>
        </row>
        <row r="1334">
          <cell r="A1334" t="str">
            <v>Operational:Maintenance:Infrastructure:Corrective Maintenance:Emergency:Electrical Infrastructure:HV Substations:Communication Equipment</v>
          </cell>
        </row>
        <row r="1335">
          <cell r="A1335" t="str">
            <v>Operational:Maintenance:Infrastructure:Corrective Maintenance:Emergency:Electrical Infrastructure:HV Substations:Land</v>
          </cell>
        </row>
        <row r="1336">
          <cell r="A1336" t="str">
            <v>Operational:Maintenance:Infrastructure:Corrective Maintenance:Emergency:Electrical Infrastructure:HV Substations:Buildings</v>
          </cell>
        </row>
        <row r="1337">
          <cell r="A1337" t="str">
            <v>Operational:Maintenance:Infrastructure:Corrective Maintenance:Emergency:Electrical Infrastructure:HV Substations:External Facilities</v>
          </cell>
        </row>
        <row r="1338">
          <cell r="A1338" t="str">
            <v>Operational:Maintenance:Infrastructure:Corrective Maintenance:Emergency:Electrical Infrastructure:HV Substations:Civil Structure</v>
          </cell>
        </row>
        <row r="1339">
          <cell r="A1339" t="str">
            <v>Operational:Maintenance:Infrastructure:Corrective Maintenance:Emergency:Electrical Infrastructure:HV Substations:Metal Work</v>
          </cell>
        </row>
        <row r="1340">
          <cell r="A1340" t="str">
            <v>Operational:Maintenance:Infrastructure:Corrective Maintenance:Emergency:Electrical Infrastructure:HV Substations:Earthworks</v>
          </cell>
        </row>
        <row r="1341">
          <cell r="A1341" t="str">
            <v>Operational:Maintenance:Infrastructure:Corrective Maintenance:Emergency:Electrical Infrastructure:HV Substations:Pavements</v>
          </cell>
        </row>
        <row r="1342">
          <cell r="A1342" t="str">
            <v>Operational:Maintenance:Infrastructure:Corrective Maintenance:Emergency:Electrical Infrastructure:HV Substations:Service Connections on Site</v>
          </cell>
        </row>
        <row r="1343">
          <cell r="A1343" t="str">
            <v>Operational:Maintenance:Infrastructure:Corrective Maintenance:Emergency:Electrical Infrastructure:HV Switching Station</v>
          </cell>
        </row>
        <row r="1344">
          <cell r="A1344" t="str">
            <v>Operational:Maintenance:Infrastructure:Corrective Maintenance:Emergency:Electrical Infrastructure:HV Switching Station:HV Switching-station Equipment</v>
          </cell>
        </row>
        <row r="1345">
          <cell r="A1345" t="str">
            <v>Operational:Maintenance:Infrastructure:Corrective Maintenance:Emergency:Electrical Infrastructure:HV Switching Station:DC Systems</v>
          </cell>
        </row>
        <row r="1346">
          <cell r="A1346" t="str">
            <v>Operational:Maintenance:Infrastructure:Corrective Maintenance:Emergency:Electrical Infrastructure:HV Switching Station:Electricity Bulk Meter</v>
          </cell>
        </row>
        <row r="1347">
          <cell r="A1347" t="str">
            <v>Operational:Maintenance:Infrastructure:Corrective Maintenance:Emergency:Electrical Infrastructure:HV Switching Station:MV Station Equipment</v>
          </cell>
        </row>
        <row r="1348">
          <cell r="A1348" t="str">
            <v>Operational:Maintenance:Infrastructure:Corrective Maintenance:Emergency:Electrical Infrastructure:HV Switching Station:Control and Instrumentation</v>
          </cell>
        </row>
        <row r="1349">
          <cell r="A1349" t="str">
            <v>Operational:Maintenance:Infrastructure:Corrective Maintenance:Emergency:Electrical Infrastructure:HV Switching Station:Communication Equipment</v>
          </cell>
        </row>
        <row r="1350">
          <cell r="A1350" t="str">
            <v>Operational:Maintenance:Infrastructure:Corrective Maintenance:Emergency:Electrical Infrastructure:HV Switching Station:Land</v>
          </cell>
        </row>
        <row r="1351">
          <cell r="A1351" t="str">
            <v>Operational:Maintenance:Infrastructure:Corrective Maintenance:Emergency:Electrical Infrastructure:HV Switching Station:Buildings</v>
          </cell>
        </row>
        <row r="1352">
          <cell r="A1352" t="str">
            <v>Operational:Maintenance:Infrastructure:Corrective Maintenance:Emergency:Electrical Infrastructure:HV Switching Station:External Facilities</v>
          </cell>
        </row>
        <row r="1353">
          <cell r="A1353" t="str">
            <v>Operational:Maintenance:Infrastructure:Corrective Maintenance:Emergency:Electrical Infrastructure:HV Switching Station:Civil Structure</v>
          </cell>
        </row>
        <row r="1354">
          <cell r="A1354" t="str">
            <v>Operational:Maintenance:Infrastructure:Corrective Maintenance:Emergency:Electrical Infrastructure:HV Switching Station:Metal Work</v>
          </cell>
        </row>
        <row r="1355">
          <cell r="A1355" t="str">
            <v>Operational:Maintenance:Infrastructure:Corrective Maintenance:Emergency:Electrical Infrastructure:HV Switching Station:Earthworks</v>
          </cell>
        </row>
        <row r="1356">
          <cell r="A1356" t="str">
            <v>Operational:Maintenance:Infrastructure:Corrective Maintenance:Emergency:Electrical Infrastructure:HV Switching Station:Pavements</v>
          </cell>
        </row>
        <row r="1357">
          <cell r="A1357" t="str">
            <v>Operational:Maintenance:Infrastructure:Corrective Maintenance:Emergency:Electrical Infrastructure:HV Switching Station:Service Connections on Site</v>
          </cell>
        </row>
        <row r="1358">
          <cell r="A1358" t="str">
            <v>Operational:Maintenance:Infrastructure:Corrective Maintenance:Emergency:Electrical Infrastructure:HV Transmission Conductors</v>
          </cell>
        </row>
        <row r="1359">
          <cell r="A1359" t="str">
            <v>Operational:Maintenance:Infrastructure:Corrective Maintenance:Emergency:Electrical Infrastructure:HV Transmission Conductors:HV Cables</v>
          </cell>
        </row>
        <row r="1360">
          <cell r="A1360" t="str">
            <v>Operational:Maintenance:Infrastructure:Corrective Maintenance:Emergency:Electrical Infrastructure:HV Transmission Conductors:HV Overhead Lines</v>
          </cell>
        </row>
        <row r="1361">
          <cell r="A1361" t="str">
            <v>Operational:Maintenance:Infrastructure:Corrective Maintenance:Emergency:Electrical Infrastructure:MV Substations</v>
          </cell>
        </row>
        <row r="1362">
          <cell r="A1362" t="str">
            <v>Operational:Maintenance:Infrastructure:Corrective Maintenance:Emergency:Electrical Infrastructure:MV Substations:MV Transformers</v>
          </cell>
        </row>
        <row r="1363">
          <cell r="A1363" t="str">
            <v>Operational:Maintenance:Infrastructure:Corrective Maintenance:Emergency:Electrical Infrastructure:MV Substations:MV Substation Equipment</v>
          </cell>
        </row>
        <row r="1364">
          <cell r="A1364" t="str">
            <v>Operational:Maintenance:Infrastructure:Corrective Maintenance:Emergency:Electrical Infrastructure:MV Substations:DC Systems</v>
          </cell>
        </row>
        <row r="1365">
          <cell r="A1365" t="str">
            <v>Operational:Maintenance:Infrastructure:Corrective Maintenance:Emergency:Electrical Infrastructure:MV Substations:MV Mini-substations</v>
          </cell>
        </row>
        <row r="1366">
          <cell r="A1366" t="str">
            <v>Operational:Maintenance:Infrastructure:Corrective Maintenance:Emergency:Electrical Infrastructure:MV Substations:MV Network Equipment</v>
          </cell>
        </row>
        <row r="1367">
          <cell r="A1367" t="str">
            <v>Operational:Maintenance:Infrastructure:Corrective Maintenance:Emergency:Electrical Infrastructure:MV Substations:Electricity Bulk Meters</v>
          </cell>
        </row>
        <row r="1368">
          <cell r="A1368" t="str">
            <v>Operational:Maintenance:Infrastructure:Corrective Maintenance:Emergency:Electrical Infrastructure:MV Substations:Control and Instrumentation</v>
          </cell>
        </row>
        <row r="1369">
          <cell r="A1369" t="str">
            <v>Operational:Maintenance:Infrastructure:Corrective Maintenance:Emergency:Electrical Infrastructure:MV Substations:Communication Equipment</v>
          </cell>
        </row>
        <row r="1370">
          <cell r="A1370" t="str">
            <v>Operational:Maintenance:Infrastructure:Corrective Maintenance:Emergency:Electrical Infrastructure:MV Substations:Land</v>
          </cell>
        </row>
        <row r="1371">
          <cell r="A1371" t="str">
            <v>Operational:Maintenance:Infrastructure:Corrective Maintenance:Emergency:Electrical Infrastructure:MV Substations:Buildings</v>
          </cell>
        </row>
        <row r="1372">
          <cell r="A1372" t="str">
            <v>Operational:Maintenance:Infrastructure:Corrective Maintenance:Emergency:Electrical Infrastructure:MV Substations:External Facilities</v>
          </cell>
        </row>
        <row r="1373">
          <cell r="A1373" t="str">
            <v>Operational:Maintenance:Infrastructure:Corrective Maintenance:Emergency:Electrical Infrastructure:MV Substations:Civil Structure</v>
          </cell>
        </row>
        <row r="1374">
          <cell r="A1374" t="str">
            <v>Operational:Maintenance:Infrastructure:Corrective Maintenance:Emergency:Electrical Infrastructure:MV Substations:Metal Work</v>
          </cell>
        </row>
        <row r="1375">
          <cell r="A1375" t="str">
            <v>Operational:Maintenance:Infrastructure:Corrective Maintenance:Emergency:Electrical Infrastructure:MV Substations:Earthworks</v>
          </cell>
        </row>
        <row r="1376">
          <cell r="A1376" t="str">
            <v>Operational:Maintenance:Infrastructure:Corrective Maintenance:Emergency:Electrical Infrastructure:MV Substations:Pavements</v>
          </cell>
        </row>
        <row r="1377">
          <cell r="A1377" t="str">
            <v>Operational:Maintenance:Infrastructure:Corrective Maintenance:Emergency:Electrical Infrastructure:MV Substations:Service Connections on Site</v>
          </cell>
        </row>
        <row r="1378">
          <cell r="A1378" t="str">
            <v>Operational:Maintenance:Infrastructure:Corrective Maintenance:Emergency:Electrical Infrastructure:MV Switching Stations</v>
          </cell>
        </row>
        <row r="1379">
          <cell r="A1379" t="str">
            <v>Operational:Maintenance:Infrastructure:Corrective Maintenance:Emergency:Electrical Infrastructure:MV Switching Stations:MV Switching Station Equipment</v>
          </cell>
        </row>
        <row r="1380">
          <cell r="A1380" t="str">
            <v>Operational:Maintenance:Infrastructure:Corrective Maintenance:Emergency:Electrical Infrastructure:MV Switching Stations:DC Systems</v>
          </cell>
        </row>
        <row r="1381">
          <cell r="A1381" t="str">
            <v>Operational:Maintenance:Infrastructure:Corrective Maintenance:Emergency:Electrical Infrastructure:MV Switching Stations:Electricity Bulk Meters</v>
          </cell>
        </row>
        <row r="1382">
          <cell r="A1382" t="str">
            <v>Operational:Maintenance:Infrastructure:Corrective Maintenance:Emergency:Electrical Infrastructure:MV Switching Stations:Control and Instrumentation</v>
          </cell>
        </row>
        <row r="1383">
          <cell r="A1383" t="str">
            <v>Operational:Maintenance:Infrastructure:Corrective Maintenance:Emergency:Electrical Infrastructure:MV Switching Stations:Communication Equipment</v>
          </cell>
        </row>
        <row r="1384">
          <cell r="A1384" t="str">
            <v>Operational:Maintenance:Infrastructure:Corrective Maintenance:Emergency:Electrical Infrastructure:MV Switching Stations:Land</v>
          </cell>
        </row>
        <row r="1385">
          <cell r="A1385" t="str">
            <v>Operational:Maintenance:Infrastructure:Corrective Maintenance:Emergency:Electrical Infrastructure:MV Switching Stations:Buildings</v>
          </cell>
        </row>
        <row r="1386">
          <cell r="A1386" t="str">
            <v>Operational:Maintenance:Infrastructure:Corrective Maintenance:Emergency:Electrical Infrastructure:MV Switching Stations:External Facilities</v>
          </cell>
        </row>
        <row r="1387">
          <cell r="A1387" t="str">
            <v>Operational:Maintenance:Infrastructure:Corrective Maintenance:Emergency:Electrical Infrastructure:MV Switching Stations:Civil Structure</v>
          </cell>
        </row>
        <row r="1388">
          <cell r="A1388" t="str">
            <v>Operational:Maintenance:Infrastructure:Corrective Maintenance:Emergency:Electrical Infrastructure:MV Switching Stations:Metal Work</v>
          </cell>
        </row>
        <row r="1389">
          <cell r="A1389" t="str">
            <v>Operational:Maintenance:Infrastructure:Corrective Maintenance:Emergency:Electrical Infrastructure:MV Switching Stations:Earthworks</v>
          </cell>
        </row>
        <row r="1390">
          <cell r="A1390" t="str">
            <v>Operational:Maintenance:Infrastructure:Corrective Maintenance:Emergency:Electrical Infrastructure:MV Switching Stations:Pavements</v>
          </cell>
        </row>
        <row r="1391">
          <cell r="A1391" t="str">
            <v>Operational:Maintenance:Infrastructure:Corrective Maintenance:Emergency:Electrical Infrastructure:MV Switching Stations:Service Connections on Site</v>
          </cell>
        </row>
        <row r="1392">
          <cell r="A1392" t="str">
            <v>Operational:Maintenance:Infrastructure:Corrective Maintenance:Emergency:Electrical Infrastructure:MV Networks</v>
          </cell>
        </row>
        <row r="1393">
          <cell r="A1393" t="str">
            <v>Operational:Maintenance:Infrastructure:Corrective Maintenance:Emergency:Electrical Infrastructure:MV Networks:MV Mini-substations</v>
          </cell>
        </row>
        <row r="1394">
          <cell r="A1394" t="str">
            <v>Operational:Maintenance:Infrastructure:Corrective Maintenance:Emergency:Electrical Infrastructure:MV Networks:MV Network Equipment</v>
          </cell>
        </row>
        <row r="1395">
          <cell r="A1395" t="str">
            <v>Operational:Maintenance:Infrastructure:Corrective Maintenance:Emergency:Electrical Infrastructure:MV Networks:MV Transformers</v>
          </cell>
        </row>
        <row r="1396">
          <cell r="A1396" t="str">
            <v>Operational:Maintenance:Infrastructure:Corrective Maintenance:Emergency:Electrical Infrastructure:MV Networks:MV Conductors</v>
          </cell>
        </row>
        <row r="1397">
          <cell r="A1397" t="str">
            <v>Operational:Maintenance:Infrastructure:Corrective Maintenance:Emergency:Electrical Infrastructure:LV Networks</v>
          </cell>
        </row>
        <row r="1398">
          <cell r="A1398" t="str">
            <v>Operational:Maintenance:Infrastructure:Corrective Maintenance:Emergency:Electrical Infrastructure:LV Networks:LV Conductors</v>
          </cell>
        </row>
        <row r="1399">
          <cell r="A1399" t="str">
            <v>Operational:Maintenance:Infrastructure:Corrective Maintenance:Emergency:Electrical Infrastructure:LV Networks:Public Lighting</v>
          </cell>
        </row>
        <row r="1400">
          <cell r="A1400" t="str">
            <v>Operational:Maintenance:Infrastructure:Corrective Maintenance:Emergency:Electrical Infrastructure:LV Networks:Municipal Service Connections</v>
          </cell>
        </row>
        <row r="1401">
          <cell r="A1401" t="str">
            <v>Operational:Maintenance:Infrastructure:Corrective Maintenance:Emergency:Electrical Infrastructure:LV Networks:Electricity Meters</v>
          </cell>
        </row>
        <row r="1402">
          <cell r="A1402" t="str">
            <v>Operational:Maintenance:Infrastructure:Corrective Maintenance:Emergency:Electrical Infrastructure:Capital Spares</v>
          </cell>
        </row>
        <row r="1403">
          <cell r="A1403" t="str">
            <v>Operational:Maintenance:Infrastructure:Corrective Maintenance:Emergency:Roads Infrastructure</v>
          </cell>
        </row>
        <row r="1404">
          <cell r="A1404" t="str">
            <v>Operational:Maintenance:Infrastructure:Corrective Maintenance:Emergency:Roads Infrastructure:Roads</v>
          </cell>
        </row>
        <row r="1405">
          <cell r="A1405" t="str">
            <v>Operational:Maintenance:Infrastructure:Corrective Maintenance:Emergency:Roads Infrastructure:Roads:Land</v>
          </cell>
        </row>
        <row r="1406">
          <cell r="A1406" t="str">
            <v>Operational:Maintenance:Infrastructure:Corrective Maintenance:Emergency:Roads Infrastructure:Roads:Pavements</v>
          </cell>
        </row>
        <row r="1407">
          <cell r="A1407" t="str">
            <v>Operational:Maintenance:Infrastructure:Corrective Maintenance:Emergency:Roads Infrastructure:Roads:Earthworks</v>
          </cell>
        </row>
        <row r="1408">
          <cell r="A1408" t="str">
            <v>Operational:Maintenance:Infrastructure:Corrective Maintenance:Emergency:Roads Infrastructure:Road Structures</v>
          </cell>
        </row>
        <row r="1409">
          <cell r="A1409" t="str">
            <v>Operational:Maintenance:Infrastructure:Corrective Maintenance:Emergency:Roads Infrastructure:Road Structures:Road Bridges</v>
          </cell>
        </row>
        <row r="1410">
          <cell r="A1410" t="str">
            <v>Operational:Maintenance:Infrastructure:Corrective Maintenance:Emergency:Roads Infrastructure:Road Structures:Pedestrian Bridges</v>
          </cell>
        </row>
        <row r="1411">
          <cell r="A1411" t="str">
            <v>Operational:Maintenance:Infrastructure:Corrective Maintenance:Emergency:Roads Infrastructure:Road Structures:Civil Structures</v>
          </cell>
        </row>
        <row r="1412">
          <cell r="A1412" t="str">
            <v>Operational:Maintenance:Infrastructure:Corrective Maintenance:Emergency:Roads Infrastructure:Road Furniture</v>
          </cell>
        </row>
        <row r="1413">
          <cell r="A1413" t="str">
            <v>Operational:Maintenance:Infrastructure:Corrective Maintenance:Emergency:Roads Infrastructure:Road Furniture:Road Furniture</v>
          </cell>
        </row>
        <row r="1414">
          <cell r="A1414" t="str">
            <v>Operational:Maintenance:Infrastructure:Corrective Maintenance:Emergency:Roads Infrastructure:Road Furniture:Traffic Signs</v>
          </cell>
        </row>
        <row r="1415">
          <cell r="A1415" t="str">
            <v>Operational:Maintenance:Infrastructure:Corrective Maintenance:Emergency:Roads Infrastructure:Capital Spares</v>
          </cell>
        </row>
        <row r="1416">
          <cell r="A1416" t="str">
            <v>Operational:Maintenance:Infrastructure:Corrective Maintenance:Emergency:Storm water Infrastructure</v>
          </cell>
        </row>
        <row r="1417">
          <cell r="A1417" t="str">
            <v>Operational:Maintenance:Infrastructure:Corrective Maintenance:Emergency:Storm water Infrastructure:Drainage Collection</v>
          </cell>
        </row>
        <row r="1418">
          <cell r="A1418" t="str">
            <v>Operational:Maintenance:Infrastructure:Corrective Maintenance:Emergency:Storm water Infrastructure:Drainage Collection:Land</v>
          </cell>
        </row>
        <row r="1419">
          <cell r="A1419" t="str">
            <v>Operational:Maintenance:Infrastructure:Corrective Maintenance:Emergency:Storm water Infrastructure:Drainage Collection:Civil Structures</v>
          </cell>
        </row>
        <row r="1420">
          <cell r="A1420" t="str">
            <v>Operational:Maintenance:Infrastructure:Corrective Maintenance:Emergency:Storm water Infrastructure:Drainage Collection:Drainage</v>
          </cell>
        </row>
        <row r="1421">
          <cell r="A1421" t="str">
            <v>Operational:Maintenance:Infrastructure:Corrective Maintenance:Emergency:Storm water Infrastructure:Drainage Collection:Earthworks</v>
          </cell>
        </row>
        <row r="1422">
          <cell r="A1422" t="str">
            <v>Operational:Maintenance:Infrastructure:Corrective Maintenance:Emergency:Storm water Infrastructure:Drainage Collection:Metal Work</v>
          </cell>
        </row>
        <row r="1423">
          <cell r="A1423" t="str">
            <v>Operational:Maintenance:Infrastructure:Corrective Maintenance:Emergency:Storm water Infrastructure:Drainage Collection:Pipe Work</v>
          </cell>
        </row>
        <row r="1424">
          <cell r="A1424" t="str">
            <v>Operational:Maintenance:Infrastructure:Corrective Maintenance:Emergency:Storm water Infrastructure:Storm water Conveyance</v>
          </cell>
        </row>
        <row r="1425">
          <cell r="A1425" t="str">
            <v>Operational:Maintenance:Infrastructure:Corrective Maintenance:Emergency:Storm water Infrastructure:Storm water Conveyance:Land</v>
          </cell>
        </row>
        <row r="1426">
          <cell r="A1426" t="str">
            <v>Operational:Maintenance:Infrastructure:Corrective Maintenance:Emergency:Storm water Infrastructure:Storm water Conveyance:Civil Structures</v>
          </cell>
        </row>
        <row r="1427">
          <cell r="A1427" t="str">
            <v>Operational:Maintenance:Infrastructure:Corrective Maintenance:Emergency:Storm water Infrastructure:Storm water Conveyance:Drainage</v>
          </cell>
        </row>
        <row r="1428">
          <cell r="A1428" t="str">
            <v>Operational:Maintenance:Infrastructure:Corrective Maintenance:Emergency:Storm water Infrastructure:Storm water Conveyance:Earthworks</v>
          </cell>
        </row>
        <row r="1429">
          <cell r="A1429" t="str">
            <v>Operational:Maintenance:Infrastructure:Corrective Maintenance:Emergency:Storm water Infrastructure:Storm water Conveyance:Metal Work</v>
          </cell>
        </row>
        <row r="1430">
          <cell r="A1430" t="str">
            <v>Operational:Maintenance:Infrastructure:Corrective Maintenance:Emergency:Storm water Infrastructure:Storm water Conveyance:Pipe Work</v>
          </cell>
        </row>
        <row r="1431">
          <cell r="A1431" t="str">
            <v>Operational:Maintenance:Infrastructure:Corrective Maintenance:Emergency:Storm water Infrastructure:Attenuation</v>
          </cell>
        </row>
        <row r="1432">
          <cell r="A1432" t="str">
            <v>Operational:Maintenance:Infrastructure:Corrective Maintenance:Emergency:Storm water Infrastructure:Attenuation:Land</v>
          </cell>
        </row>
        <row r="1433">
          <cell r="A1433" t="str">
            <v>Operational:Maintenance:Infrastructure:Corrective Maintenance:Emergency:Storm water Infrastructure:Attenuation:Civil Structures</v>
          </cell>
        </row>
        <row r="1434">
          <cell r="A1434" t="str">
            <v>Operational:Maintenance:Infrastructure:Corrective Maintenance:Emergency:Storm water Infrastructure:Attenuation:Drainage</v>
          </cell>
        </row>
        <row r="1435">
          <cell r="A1435" t="str">
            <v>Operational:Maintenance:Infrastructure:Corrective Maintenance:Emergency:Storm water Infrastructure:Attenuation:Earthworks</v>
          </cell>
        </row>
        <row r="1436">
          <cell r="A1436" t="str">
            <v>Operational:Maintenance:Infrastructure:Corrective Maintenance:Emergency:Storm water Infrastructure:Attenuation:Metal Work</v>
          </cell>
        </row>
        <row r="1437">
          <cell r="A1437" t="str">
            <v>Operational:Maintenance:Infrastructure:Corrective Maintenance:Emergency:Storm water Infrastructure:Attenuation:Pipe Work</v>
          </cell>
        </row>
        <row r="1438">
          <cell r="A1438" t="str">
            <v>Operational:Maintenance:Infrastructure:Corrective Maintenance:Emergency:Solid Waste Disposal</v>
          </cell>
        </row>
        <row r="1439">
          <cell r="A1439" t="str">
            <v>Operational:Maintenance:Infrastructure:Corrective Maintenance:Emergency:Solid Waste Disposal:Landfill Sites</v>
          </cell>
        </row>
        <row r="1440">
          <cell r="A1440" t="str">
            <v>Operational:Maintenance:Infrastructure:Corrective Maintenance:Emergency:Solid Waste Disposal:Landfill Sites:Land</v>
          </cell>
        </row>
        <row r="1441">
          <cell r="A1441" t="str">
            <v>Operational:Maintenance:Infrastructure:Corrective Maintenance:Emergency:Solid Waste Disposal:Landfill Sites:Buildings</v>
          </cell>
        </row>
        <row r="1442">
          <cell r="A1442" t="str">
            <v>Operational:Maintenance:Infrastructure:Corrective Maintenance:Emergency:Solid Waste Disposal:Landfill Sites:External Facilities</v>
          </cell>
        </row>
        <row r="1443">
          <cell r="A1443" t="str">
            <v>Operational:Maintenance:Infrastructure:Corrective Maintenance:Emergency:Solid Waste Disposal:Landfill Sites:Civil Structures</v>
          </cell>
        </row>
        <row r="1444">
          <cell r="A1444" t="str">
            <v>Operational:Maintenance:Infrastructure:Corrective Maintenance:Emergency:Solid Waste Disposal:Landfill Sites:Earthworks</v>
          </cell>
        </row>
        <row r="1445">
          <cell r="A1445" t="str">
            <v>Operational:Maintenance:Infrastructure:Corrective Maintenance:Emergency:Solid Waste Disposal:Landfill Sites:Electrical Equipment</v>
          </cell>
        </row>
        <row r="1446">
          <cell r="A1446" t="str">
            <v>Operational:Maintenance:Infrastructure:Corrective Maintenance:Emergency:Solid Waste Disposal:Landfill Sites:Mechanical Equipment</v>
          </cell>
        </row>
        <row r="1447">
          <cell r="A1447" t="str">
            <v>Operational:Maintenance:Infrastructure:Corrective Maintenance:Emergency:Solid Waste Disposal:Landfill Sites:Metalwork's</v>
          </cell>
        </row>
        <row r="1448">
          <cell r="A1448" t="str">
            <v>Operational:Maintenance:Infrastructure:Corrective Maintenance:Emergency:Solid Waste Disposal:Landfill Sites:Pavements</v>
          </cell>
        </row>
        <row r="1449">
          <cell r="A1449" t="str">
            <v>Operational:Maintenance:Infrastructure:Corrective Maintenance:Emergency:Solid Waste Disposal:Landfill Sites:Service Connections on Site</v>
          </cell>
        </row>
        <row r="1450">
          <cell r="A1450" t="str">
            <v>Operational:Maintenance:Infrastructure:Corrective Maintenance:Emergency:Solid Waste Disposal:Waste Transfer Stations</v>
          </cell>
        </row>
        <row r="1451">
          <cell r="A1451" t="str">
            <v>Operational:Maintenance:Infrastructure:Corrective Maintenance:Emergency:Solid Waste Disposal:Waste Transfer Stations:Land</v>
          </cell>
        </row>
        <row r="1452">
          <cell r="A1452" t="str">
            <v>Operational:Maintenance:Infrastructure:Corrective Maintenance:Emergency:Solid Waste Disposal:Waste Transfer Stations:Buildings</v>
          </cell>
        </row>
        <row r="1453">
          <cell r="A1453" t="str">
            <v>Operational:Maintenance:Infrastructure:Corrective Maintenance:Emergency:Solid Waste Disposal:Waste Transfer Stations:External Facilities</v>
          </cell>
        </row>
        <row r="1454">
          <cell r="A1454" t="str">
            <v>Operational:Maintenance:Infrastructure:Corrective Maintenance:Emergency:Solid Waste Disposal:Waste Transfer Stations:Civil Structures</v>
          </cell>
        </row>
        <row r="1455">
          <cell r="A1455" t="str">
            <v>Operational:Maintenance:Infrastructure:Corrective Maintenance:Emergency:Solid Waste Disposal:Waste Transfer Stations:Earthworks</v>
          </cell>
        </row>
        <row r="1456">
          <cell r="A1456" t="str">
            <v>Operational:Maintenance:Infrastructure:Corrective Maintenance:Emergency:Solid Waste Disposal:Waste Transfer Stations:Electrical Equipment</v>
          </cell>
        </row>
        <row r="1457">
          <cell r="A1457" t="str">
            <v>Operational:Maintenance:Infrastructure:Corrective Maintenance:Emergency:Solid Waste Disposal:Waste Transfer Stations:Mechanical Equipment</v>
          </cell>
        </row>
        <row r="1458">
          <cell r="A1458" t="str">
            <v>Operational:Maintenance:Infrastructure:Corrective Maintenance:Emergency:Solid Waste Disposal:Waste Transfer Stations:Metalwork's</v>
          </cell>
        </row>
        <row r="1459">
          <cell r="A1459" t="str">
            <v>Operational:Maintenance:Infrastructure:Corrective Maintenance:Emergency:Solid Waste Disposal:Waste Transfer Stations:Pavements</v>
          </cell>
        </row>
        <row r="1460">
          <cell r="A1460" t="str">
            <v>Operational:Maintenance:Infrastructure:Corrective Maintenance:Emergency:Solid Waste Disposal:Waste Transfer Stations:Service Connections on Site</v>
          </cell>
        </row>
        <row r="1461">
          <cell r="A1461" t="str">
            <v>Operational:Maintenance:Infrastructure:Corrective Maintenance:Emergency:Solid Waste Disposal:Waste Processing Facilities</v>
          </cell>
        </row>
        <row r="1462">
          <cell r="A1462" t="str">
            <v>Operational:Maintenance:Infrastructure:Corrective Maintenance:Emergency:Solid Waste Disposal:Waste Processing Facilities:Land</v>
          </cell>
        </row>
        <row r="1463">
          <cell r="A1463" t="str">
            <v>Operational:Maintenance:Infrastructure:Corrective Maintenance:Emergency:Solid Waste Disposal:Waste Processing Facilities:Buildings</v>
          </cell>
        </row>
        <row r="1464">
          <cell r="A1464" t="str">
            <v>Operational:Maintenance:Infrastructure:Corrective Maintenance:Emergency:Solid Waste Disposal:Waste Processing Facilities:External Facilities</v>
          </cell>
        </row>
        <row r="1465">
          <cell r="A1465" t="str">
            <v>Operational:Maintenance:Infrastructure:Corrective Maintenance:Emergency:Solid Waste Disposal:Waste Processing Facilities:Civil Structures</v>
          </cell>
        </row>
        <row r="1466">
          <cell r="A1466" t="str">
            <v>Operational:Maintenance:Infrastructure:Corrective Maintenance:Emergency:Solid Waste Disposal:Waste Processing Facilities:Earthworks</v>
          </cell>
        </row>
        <row r="1467">
          <cell r="A1467" t="str">
            <v>Operational:Maintenance:Infrastructure:Corrective Maintenance:Emergency:Solid Waste Disposal:Waste Processing Facilities:Electrical Equipment</v>
          </cell>
        </row>
        <row r="1468">
          <cell r="A1468" t="str">
            <v>Operational:Maintenance:Infrastructure:Corrective Maintenance:Emergency:Solid Waste Disposal:Waste Processing Facilities:Mechanical Equipment</v>
          </cell>
        </row>
        <row r="1469">
          <cell r="A1469" t="str">
            <v>Operational:Maintenance:Infrastructure:Corrective Maintenance:Emergency:Solid Waste Disposal:Waste Processing Facilities:Metalwork's</v>
          </cell>
        </row>
        <row r="1470">
          <cell r="A1470" t="str">
            <v>Operational:Maintenance:Infrastructure:Corrective Maintenance:Emergency:Solid Waste Disposal:Waste Processing Facilities:Pavements</v>
          </cell>
        </row>
        <row r="1471">
          <cell r="A1471" t="str">
            <v>Operational:Maintenance:Infrastructure:Corrective Maintenance:Emergency:Solid Waste Disposal:Waste Processing Facilities:Service Connections on Site</v>
          </cell>
        </row>
        <row r="1472">
          <cell r="A1472" t="str">
            <v>Operational:Maintenance:Infrastructure:Corrective Maintenance:Emergency:Solid Waste Disposal:Waste Drop-off Points</v>
          </cell>
        </row>
        <row r="1473">
          <cell r="A1473" t="str">
            <v>Operational:Maintenance:Infrastructure:Corrective Maintenance:Emergency:Solid Waste Disposal:Waste Drop-off Points:Land</v>
          </cell>
        </row>
        <row r="1474">
          <cell r="A1474" t="str">
            <v>Operational:Maintenance:Infrastructure:Corrective Maintenance:Emergency:Solid Waste Disposal:Waste Drop-off Points:Buildings</v>
          </cell>
        </row>
        <row r="1475">
          <cell r="A1475" t="str">
            <v>Operational:Maintenance:Infrastructure:Corrective Maintenance:Emergency:Solid Waste Disposal:Waste Drop-off Points:External Facilities</v>
          </cell>
        </row>
        <row r="1476">
          <cell r="A1476" t="str">
            <v>Operational:Maintenance:Infrastructure:Corrective Maintenance:Emergency:Solid Waste Disposal:Waste Drop-off Points:Civil Structures</v>
          </cell>
        </row>
        <row r="1477">
          <cell r="A1477" t="str">
            <v>Operational:Maintenance:Infrastructure:Corrective Maintenance:Emergency:Solid Waste Disposal:Waste Drop-off Points:Earthworks</v>
          </cell>
        </row>
        <row r="1478">
          <cell r="A1478" t="str">
            <v>Operational:Maintenance:Infrastructure:Corrective Maintenance:Emergency:Solid Waste Disposal:Waste Drop-off Points:Electrical Equipment</v>
          </cell>
        </row>
        <row r="1479">
          <cell r="A1479" t="str">
            <v>Operational:Maintenance:Infrastructure:Corrective Maintenance:Emergency:Solid Waste Disposal:Waste Drop-off Points:Mechanical Equipment</v>
          </cell>
        </row>
        <row r="1480">
          <cell r="A1480" t="str">
            <v>Operational:Maintenance:Infrastructure:Corrective Maintenance:Emergency:Solid Waste Disposal:Waste Drop-off Points:Metalwork's</v>
          </cell>
        </row>
        <row r="1481">
          <cell r="A1481" t="str">
            <v>Operational:Maintenance:Infrastructure:Corrective Maintenance:Emergency:Solid Waste Disposal:Waste Drop-off Points:Pavements</v>
          </cell>
        </row>
        <row r="1482">
          <cell r="A1482" t="str">
            <v>Operational:Maintenance:Infrastructure:Corrective Maintenance:Emergency:Solid Waste Disposal:Waste Drop-off Points:Service Connections on Site</v>
          </cell>
        </row>
        <row r="1483">
          <cell r="A1483" t="str">
            <v>Operational:Maintenance:Infrastructure:Corrective Maintenance:Emergency:Solid Waste Disposal:Waste Separation Facilities</v>
          </cell>
        </row>
        <row r="1484">
          <cell r="A1484" t="str">
            <v>Operational:Maintenance:Infrastructure:Corrective Maintenance:Emergency:Solid Waste Disposal:Waste Separation Facilities:Land</v>
          </cell>
        </row>
        <row r="1485">
          <cell r="A1485" t="str">
            <v>Operational:Maintenance:Infrastructure:Corrective Maintenance:Emergency:Solid Waste Disposal:Waste Separation Facilities:Buildings</v>
          </cell>
        </row>
        <row r="1486">
          <cell r="A1486" t="str">
            <v>Operational:Maintenance:Infrastructure:Corrective Maintenance:Emergency:Solid Waste Disposal:Waste Separation Facilities:External Facilities</v>
          </cell>
        </row>
        <row r="1487">
          <cell r="A1487" t="str">
            <v>Operational:Maintenance:Infrastructure:Corrective Maintenance:Emergency:Solid Waste Disposal:Waste Separation Facilities:Civil Structures</v>
          </cell>
        </row>
        <row r="1488">
          <cell r="A1488" t="str">
            <v>Operational:Maintenance:Infrastructure:Corrective Maintenance:Emergency:Solid Waste Disposal:Waste Separation Facilities:Earthworks</v>
          </cell>
        </row>
        <row r="1489">
          <cell r="A1489" t="str">
            <v>Operational:Maintenance:Infrastructure:Corrective Maintenance:Emergency:Solid Waste Disposal:Waste Separation Facilities:Electrical Equipment</v>
          </cell>
        </row>
        <row r="1490">
          <cell r="A1490" t="str">
            <v>Operational:Maintenance:Infrastructure:Corrective Maintenance:Emergency:Solid Waste Disposal:Waste Separation Facilities:Mechanical Equipment</v>
          </cell>
        </row>
        <row r="1491">
          <cell r="A1491" t="str">
            <v>Operational:Maintenance:Infrastructure:Corrective Maintenance:Emergency:Solid Waste Disposal:Waste Separation Facilities:Metalwork's</v>
          </cell>
        </row>
        <row r="1492">
          <cell r="A1492" t="str">
            <v>Operational:Maintenance:Infrastructure:Corrective Maintenance:Emergency:Solid Waste Disposal:Waste Separation Facilities:Pavements</v>
          </cell>
        </row>
        <row r="1493">
          <cell r="A1493" t="str">
            <v>Operational:Maintenance:Infrastructure:Corrective Maintenance:Emergency:Solid Waste Disposal:Waste Separation Facilities:Service Connections on Site</v>
          </cell>
        </row>
        <row r="1494">
          <cell r="A1494" t="str">
            <v>Operational:Maintenance:Infrastructure:Corrective Maintenance:Emergency:Solid Waste Disposal:Electricity Generation Facilities</v>
          </cell>
        </row>
        <row r="1495">
          <cell r="A1495" t="str">
            <v>Operational:Maintenance:Infrastructure:Corrective Maintenance:Emergency:Solid Waste Disposal:Electricity Generation Facilities:Boiler Plants</v>
          </cell>
        </row>
        <row r="1496">
          <cell r="A1496" t="str">
            <v>Operational:Maintenance:Infrastructure:Corrective Maintenance:Emergency:Solid Waste Disposal:Electricity Generation Facilities:Turbine Equipment</v>
          </cell>
        </row>
        <row r="1497">
          <cell r="A1497" t="str">
            <v>Operational:Maintenance:Infrastructure:Corrective Maintenance:Emergency:Solid Waste Disposal:Electricity Generation Facilities:Turbine Generators</v>
          </cell>
        </row>
        <row r="1498">
          <cell r="A1498" t="str">
            <v>Operational:Maintenance:Infrastructure:Corrective Maintenance:Emergency:Solid Waste Disposal:Electricity Generation Facilities:Control and Instrumentation</v>
          </cell>
        </row>
        <row r="1499">
          <cell r="A1499" t="str">
            <v>Operational:Maintenance:Infrastructure:Corrective Maintenance:Emergency:Solid Waste Disposal:Electricity Generation Facilities:Electrical Equipment</v>
          </cell>
        </row>
        <row r="1500">
          <cell r="A1500" t="str">
            <v>Operational:Maintenance:Infrastructure:Corrective Maintenance:Emergency:Solid Waste Disposal:Electricity Generation Facilities:Pipe Work</v>
          </cell>
        </row>
        <row r="1501">
          <cell r="A1501" t="str">
            <v>Operational:Maintenance:Infrastructure:Corrective Maintenance:Emergency:Solid Waste Disposal:Electricity Generation Facilities:DC Systems</v>
          </cell>
        </row>
        <row r="1502">
          <cell r="A1502" t="str">
            <v>Operational:Maintenance:Infrastructure:Corrective Maintenance:Emergency:Solid Waste Disposal:Electricity Generation Facilities:MV Transformers</v>
          </cell>
        </row>
        <row r="1503">
          <cell r="A1503" t="str">
            <v>Operational:Maintenance:Infrastructure:Corrective Maintenance:Emergency:Solid Waste Disposal:Electricity Generation Facilities:HV Transformers</v>
          </cell>
        </row>
        <row r="1504">
          <cell r="A1504" t="str">
            <v>Operational:Maintenance:Infrastructure:Corrective Maintenance:Emergency:Solid Waste Disposal:Electricity Generation Facilities:HV Switching-station Equipment</v>
          </cell>
        </row>
        <row r="1505">
          <cell r="A1505" t="str">
            <v>Operational:Maintenance:Infrastructure:Corrective Maintenance:Emergency:Solid Waste Disposal:Electricity Generation Facilities:MV Substation Equipment</v>
          </cell>
        </row>
        <row r="1506">
          <cell r="A1506" t="str">
            <v>Operational:Maintenance:Infrastructure:Corrective Maintenance:Emergency:Solid Waste Disposal:Electricity Generation Facilities:MV Switching Station Equipment</v>
          </cell>
        </row>
        <row r="1507">
          <cell r="A1507" t="str">
            <v>Operational:Maintenance:Infrastructure:Corrective Maintenance:Emergency:Solid Waste Disposal:Electricity Generation Facilities:Metal Work</v>
          </cell>
        </row>
        <row r="1508">
          <cell r="A1508" t="str">
            <v>Operational:Maintenance:Infrastructure:Corrective Maintenance:Emergency:Solid Waste Disposal:Electricity Generation Facilities:Mechanical Equipment</v>
          </cell>
        </row>
        <row r="1509">
          <cell r="A1509" t="str">
            <v>Operational:Maintenance:Infrastructure:Corrective Maintenance:Emergency:Solid Waste Disposal:Electricity Generation Facilities:Land</v>
          </cell>
        </row>
        <row r="1510">
          <cell r="A1510" t="str">
            <v>Operational:Maintenance:Infrastructure:Corrective Maintenance:Emergency:Solid Waste Disposal:Electricity Generation Facilities:Buildings</v>
          </cell>
        </row>
        <row r="1511">
          <cell r="A1511" t="str">
            <v>Operational:Maintenance:Infrastructure:Corrective Maintenance:Emergency:Solid Waste Disposal:Electricity Generation Facilities:External Facilities</v>
          </cell>
        </row>
        <row r="1512">
          <cell r="A1512" t="str">
            <v>Operational:Maintenance:Infrastructure:Corrective Maintenance:Emergency:Solid Waste Disposal:Electricity Generation Facilities:Pavements</v>
          </cell>
        </row>
        <row r="1513">
          <cell r="A1513" t="str">
            <v>Operational:Maintenance:Infrastructure:Corrective Maintenance:Emergency:Solid Waste Disposal:Electricity Generation Facilities:Earthworks</v>
          </cell>
        </row>
        <row r="1514">
          <cell r="A1514" t="str">
            <v>Operational:Maintenance:Infrastructure:Corrective Maintenance:Emergency:Solid Waste Disposal:Electricity Generation Facilities:Civil Structure</v>
          </cell>
        </row>
        <row r="1515">
          <cell r="A1515" t="str">
            <v>Operational:Maintenance:Infrastructure:Corrective Maintenance:Emergency:Solid Waste Disposal:Electricity Generation Facilities:Service Connections on Site</v>
          </cell>
        </row>
        <row r="1516">
          <cell r="A1516" t="str">
            <v>Operational:Maintenance:Infrastructure:Corrective Maintenance:Emergency:Solid Waste Disposal:Capital Spares</v>
          </cell>
        </row>
        <row r="1517">
          <cell r="A1517" t="str">
            <v>Operational:Maintenance:Infrastructure:Corrective Maintenance:Emergency:Rail Infrastructure</v>
          </cell>
        </row>
        <row r="1518">
          <cell r="A1518" t="str">
            <v>Operational:Maintenance:Infrastructure:Corrective Maintenance:Emergency:Rail Infrastructure:Rail Lines</v>
          </cell>
        </row>
        <row r="1519">
          <cell r="A1519" t="str">
            <v>Operational:Maintenance:Infrastructure:Corrective Maintenance:Emergency:Rail Infrastructure:Rail Lines:Land</v>
          </cell>
        </row>
        <row r="1520">
          <cell r="A1520" t="str">
            <v>Operational:Maintenance:Infrastructure:Corrective Maintenance:Emergency:Rail Infrastructure:Rail Lines:Rail Lines and Ballast</v>
          </cell>
        </row>
        <row r="1521">
          <cell r="A1521" t="str">
            <v>Operational:Maintenance:Infrastructure:Corrective Maintenance:Emergency:Rail Infrastructure:Rail Lines:Earthworks</v>
          </cell>
        </row>
        <row r="1522">
          <cell r="A1522" t="str">
            <v>Operational:Maintenance:Infrastructure:Corrective Maintenance:Emergency:Rail Infrastructure:Rail Structures</v>
          </cell>
        </row>
        <row r="1523">
          <cell r="A1523" t="str">
            <v>Operational:Maintenance:Infrastructure:Corrective Maintenance:Emergency:Rail Infrastructure:Rail Structures:Rail Bridges</v>
          </cell>
        </row>
        <row r="1524">
          <cell r="A1524" t="str">
            <v>Operational:Maintenance:Infrastructure:Corrective Maintenance:Emergency:Rail Infrastructure:Rail Structures:Pedestrian Bridges</v>
          </cell>
        </row>
        <row r="1525">
          <cell r="A1525" t="str">
            <v>Operational:Maintenance:Infrastructure:Corrective Maintenance:Emergency:Rail Infrastructure:Rail Structures:Civil Structures</v>
          </cell>
        </row>
        <row r="1526">
          <cell r="A1526" t="str">
            <v>Operational:Maintenance:Infrastructure:Corrective Maintenance:Emergency:Rail Infrastructure:Rail Furniture</v>
          </cell>
        </row>
        <row r="1527">
          <cell r="A1527" t="str">
            <v>Operational:Maintenance:Infrastructure:Corrective Maintenance:Emergency:Rail Infrastructure:Drainage Collection</v>
          </cell>
        </row>
        <row r="1528">
          <cell r="A1528" t="str">
            <v>Operational:Maintenance:Infrastructure:Corrective Maintenance:Emergency:Rail Infrastructure:Drainage Collection:Civil Structures</v>
          </cell>
        </row>
        <row r="1529">
          <cell r="A1529" t="str">
            <v>Operational:Maintenance:Infrastructure:Corrective Maintenance:Emergency:Rail Infrastructure:Drainage Collection:Drainage</v>
          </cell>
        </row>
        <row r="1530">
          <cell r="A1530" t="str">
            <v>Operational:Maintenance:Infrastructure:Corrective Maintenance:Emergency:Rail Infrastructure:Drainage Collection:Earthworks</v>
          </cell>
        </row>
        <row r="1531">
          <cell r="A1531" t="str">
            <v>Operational:Maintenance:Infrastructure:Corrective Maintenance:Emergency:Rail Infrastructure:Drainage Collection:Metal Works</v>
          </cell>
        </row>
        <row r="1532">
          <cell r="A1532" t="str">
            <v>Operational:Maintenance:Infrastructure:Corrective Maintenance:Emergency:Rail Infrastructure:Drainage Collection:External Facilities</v>
          </cell>
        </row>
        <row r="1533">
          <cell r="A1533" t="str">
            <v>Operational:Maintenance:Infrastructure:Corrective Maintenance:Emergency:Rail Infrastructure:Drainage Collection:Pipe Work</v>
          </cell>
        </row>
        <row r="1534">
          <cell r="A1534" t="str">
            <v>Operational:Maintenance:Infrastructure:Corrective Maintenance:Emergency:Rail Infrastructure:Storm water Conveyance</v>
          </cell>
        </row>
        <row r="1535">
          <cell r="A1535" t="str">
            <v>Operational:Maintenance:Infrastructure:Corrective Maintenance:Emergency:Rail Infrastructure:Storm water Conveyance:Civil Structures</v>
          </cell>
        </row>
        <row r="1536">
          <cell r="A1536" t="str">
            <v>Operational:Maintenance:Infrastructure:Corrective Maintenance:Emergency:Rail Infrastructure:Storm water Conveyance:Drainage</v>
          </cell>
        </row>
        <row r="1537">
          <cell r="A1537" t="str">
            <v>Operational:Maintenance:Infrastructure:Corrective Maintenance:Emergency:Rail Infrastructure:Storm water Conveyance:Earthworks</v>
          </cell>
        </row>
        <row r="1538">
          <cell r="A1538" t="str">
            <v>Operational:Maintenance:Infrastructure:Corrective Maintenance:Emergency:Rail Infrastructure:Storm water Conveyance:Metal Works</v>
          </cell>
        </row>
        <row r="1539">
          <cell r="A1539" t="str">
            <v>Operational:Maintenance:Infrastructure:Corrective Maintenance:Emergency:Rail Infrastructure:Storm water Conveyance:External Facilities</v>
          </cell>
        </row>
        <row r="1540">
          <cell r="A1540" t="str">
            <v>Operational:Maintenance:Infrastructure:Corrective Maintenance:Emergency:Rail Infrastructure:Storm water Conveyance:Pipe Work</v>
          </cell>
        </row>
        <row r="1541">
          <cell r="A1541" t="str">
            <v>Operational:Maintenance:Infrastructure:Corrective Maintenance:Emergency:Rail Infrastructure:Attenuation</v>
          </cell>
        </row>
        <row r="1542">
          <cell r="A1542" t="str">
            <v>Operational:Maintenance:Infrastructure:Corrective Maintenance:Emergency:Rail Infrastructure:Attenuation:Civil Structures</v>
          </cell>
        </row>
        <row r="1543">
          <cell r="A1543" t="str">
            <v>Operational:Maintenance:Infrastructure:Corrective Maintenance:Emergency:Rail Infrastructure:Attenuation:Drainage</v>
          </cell>
        </row>
        <row r="1544">
          <cell r="A1544" t="str">
            <v>Operational:Maintenance:Infrastructure:Corrective Maintenance:Emergency:Rail Infrastructure:Attenuation:Earthworks</v>
          </cell>
        </row>
        <row r="1545">
          <cell r="A1545" t="str">
            <v>Operational:Maintenance:Infrastructure:Corrective Maintenance:Emergency:Rail Infrastructure:Attenuation:Metal Works</v>
          </cell>
        </row>
        <row r="1546">
          <cell r="A1546" t="str">
            <v>Operational:Maintenance:Infrastructure:Corrective Maintenance:Emergency:Rail Infrastructure:Attenuation:External Facilities</v>
          </cell>
        </row>
        <row r="1547">
          <cell r="A1547" t="str">
            <v>Operational:Maintenance:Infrastructure:Corrective Maintenance:Emergency:Rail Infrastructure:Attenuation:Pipe Work</v>
          </cell>
        </row>
        <row r="1548">
          <cell r="A1548" t="str">
            <v>Operational:Maintenance:Infrastructure:Corrective Maintenance:Emergency:Rail Infrastructure:MV Substations</v>
          </cell>
        </row>
        <row r="1549">
          <cell r="A1549" t="str">
            <v>Operational:Maintenance:Infrastructure:Corrective Maintenance:Emergency:Rail Infrastructure:MV Substations:MV Transformers</v>
          </cell>
        </row>
        <row r="1550">
          <cell r="A1550" t="str">
            <v>Operational:Maintenance:Infrastructure:Corrective Maintenance:Emergency:Rail Infrastructure:MV Substations:MV Substation Equipment</v>
          </cell>
        </row>
        <row r="1551">
          <cell r="A1551" t="str">
            <v>Operational:Maintenance:Infrastructure:Corrective Maintenance:Emergency:Rail Infrastructure:MV Substations:DC Systems</v>
          </cell>
        </row>
        <row r="1552">
          <cell r="A1552" t="str">
            <v>Operational:Maintenance:Infrastructure:Corrective Maintenance:Emergency:Rail Infrastructure:MV Substations:MV Mini-substations</v>
          </cell>
        </row>
        <row r="1553">
          <cell r="A1553" t="str">
            <v>Operational:Maintenance:Infrastructure:Corrective Maintenance:Emergency:Rail Infrastructure:MV Substations:MV Network Equipment</v>
          </cell>
        </row>
        <row r="1554">
          <cell r="A1554" t="str">
            <v>Operational:Maintenance:Infrastructure:Corrective Maintenance:Emergency:Rail Infrastructure:MV Substations:Electricity Bulk Meters</v>
          </cell>
        </row>
        <row r="1555">
          <cell r="A1555" t="str">
            <v>Operational:Maintenance:Infrastructure:Corrective Maintenance:Emergency:Rail Infrastructure:MV Substations:Control and Instrumentation</v>
          </cell>
        </row>
        <row r="1556">
          <cell r="A1556" t="str">
            <v>Operational:Maintenance:Infrastructure:Corrective Maintenance:Emergency:Rail Infrastructure:MV Substations:Communication Equipment</v>
          </cell>
        </row>
        <row r="1557">
          <cell r="A1557" t="str">
            <v>Operational:Maintenance:Infrastructure:Corrective Maintenance:Emergency:Rail Infrastructure:MV Substations:Land</v>
          </cell>
        </row>
        <row r="1558">
          <cell r="A1558" t="str">
            <v>Operational:Maintenance:Infrastructure:Corrective Maintenance:Emergency:Rail Infrastructure:MV Substations:Buildings</v>
          </cell>
        </row>
        <row r="1559">
          <cell r="A1559" t="str">
            <v>Operational:Maintenance:Infrastructure:Corrective Maintenance:Emergency:Rail Infrastructure:MV Substations:External Facilities</v>
          </cell>
        </row>
        <row r="1560">
          <cell r="A1560" t="str">
            <v>Operational:Maintenance:Infrastructure:Corrective Maintenance:Emergency:Rail Infrastructure:MV Substations:Civil Structures</v>
          </cell>
        </row>
        <row r="1561">
          <cell r="A1561" t="str">
            <v>Operational:Maintenance:Infrastructure:Corrective Maintenance:Emergency:Rail Infrastructure:MV Substations:Metal Works</v>
          </cell>
        </row>
        <row r="1562">
          <cell r="A1562" t="str">
            <v>Operational:Maintenance:Infrastructure:Corrective Maintenance:Emergency:Rail Infrastructure:MV Substations:Earthworks</v>
          </cell>
        </row>
        <row r="1563">
          <cell r="A1563" t="str">
            <v>Operational:Maintenance:Infrastructure:Corrective Maintenance:Emergency:Rail Infrastructure:MV Substations:Pavement</v>
          </cell>
        </row>
        <row r="1564">
          <cell r="A1564" t="str">
            <v>Operational:Maintenance:Infrastructure:Corrective Maintenance:Emergency:Rail Infrastructure:MV Substations:Service Connection on Site</v>
          </cell>
        </row>
        <row r="1565">
          <cell r="A1565" t="str">
            <v>Operational:Maintenance:Infrastructure:Corrective Maintenance:Emergency:Rail Infrastructure:LV Networks</v>
          </cell>
        </row>
        <row r="1566">
          <cell r="A1566" t="str">
            <v>Operational:Maintenance:Infrastructure:Corrective Maintenance:Emergency:Rail Infrastructure:LV Networks:LV Conductors</v>
          </cell>
        </row>
        <row r="1567">
          <cell r="A1567" t="str">
            <v>Operational:Maintenance:Infrastructure:Corrective Maintenance:Emergency:Rail Infrastructure:LV Networks:Public Lighting</v>
          </cell>
        </row>
        <row r="1568">
          <cell r="A1568" t="str">
            <v>Operational:Maintenance:Infrastructure:Corrective Maintenance:Emergency:Rail Infrastructure:LV Networks:Municipal Service Connections</v>
          </cell>
        </row>
        <row r="1569">
          <cell r="A1569" t="str">
            <v>Operational:Maintenance:Infrastructure:Corrective Maintenance:Emergency:Rail Infrastructure:LV Networks:Electricity Meters</v>
          </cell>
        </row>
        <row r="1570">
          <cell r="A1570" t="str">
            <v>Operational:Maintenance:Infrastructure:Corrective Maintenance:Emergency:Rail Infrastructure:Capital Spares</v>
          </cell>
        </row>
        <row r="1571">
          <cell r="A1571" t="str">
            <v>Operational:Maintenance:Infrastructure:Corrective Maintenance:Emergency:Information and Communication Infrastructure</v>
          </cell>
        </row>
        <row r="1572">
          <cell r="A1572" t="str">
            <v>Operational:Maintenance:Infrastructure:Corrective Maintenance:Emergency:Information and Communication Infrastructure:Data Centres</v>
          </cell>
        </row>
        <row r="1573">
          <cell r="A1573" t="str">
            <v>Operational:Maintenance:Infrastructure:Corrective Maintenance:Emergency:Information and Communication Infrastructure:Data Centres:Buildings</v>
          </cell>
        </row>
        <row r="1574">
          <cell r="A1574" t="str">
            <v>Operational:Maintenance:Infrastructure:Corrective Maintenance:Emergency:Information and Communication Infrastructure:Data Centres:Electrical Equipment</v>
          </cell>
        </row>
        <row r="1575">
          <cell r="A1575" t="str">
            <v>Operational:Maintenance:Infrastructure:Corrective Maintenance:Emergency:Information and Communication Infrastructure:Core Layers</v>
          </cell>
        </row>
        <row r="1576">
          <cell r="A1576" t="str">
            <v>Operational:Maintenance:Infrastructure:Corrective Maintenance:Emergency:Information and Communication Infrastructure:Core Layers:Buildings</v>
          </cell>
        </row>
        <row r="1577">
          <cell r="A1577" t="str">
            <v>Operational:Maintenance:Infrastructure:Corrective Maintenance:Emergency:Information and Communication Infrastructure:Core Layers:Civil Structures</v>
          </cell>
        </row>
        <row r="1578">
          <cell r="A1578" t="str">
            <v>Operational:Maintenance:Infrastructure:Corrective Maintenance:Emergency:Information and Communication Infrastructure:Core Layers:Electrical Equipment</v>
          </cell>
        </row>
        <row r="1579">
          <cell r="A1579" t="str">
            <v>Operational:Maintenance:Infrastructure:Corrective Maintenance:Emergency:Information and Communication Infrastructure:Core Layers:Communication Equipment</v>
          </cell>
        </row>
        <row r="1580">
          <cell r="A1580" t="str">
            <v>Operational:Maintenance:Infrastructure:Corrective Maintenance:Emergency:Information and Communication Infrastructure:Distribution Layers</v>
          </cell>
        </row>
        <row r="1581">
          <cell r="A1581" t="str">
            <v>Operational:Maintenance:Infrastructure:Corrective Maintenance:Emergency:Information and Communication Infrastructure:Distribution Layers:Communication Equipment</v>
          </cell>
        </row>
        <row r="1582">
          <cell r="A1582" t="str">
            <v>Operational:Maintenance:Infrastructure:Corrective Maintenance:Emergency:Information and Communication Infrastructure:Capital Spares</v>
          </cell>
        </row>
        <row r="1583">
          <cell r="A1583" t="str">
            <v>Operational:Maintenance:Infrastructure:Corrective Maintenance:Emergency:Water Supply Infrastructure</v>
          </cell>
        </row>
        <row r="1584">
          <cell r="A1584" t="str">
            <v>Operational:Maintenance:Infrastructure:Corrective Maintenance:Emergency:Water Supply Infrastructure:Dams and Weirs</v>
          </cell>
        </row>
        <row r="1585">
          <cell r="A1585" t="str">
            <v>Operational:Maintenance:Infrastructure:Corrective Maintenance:Emergency:Water Supply Infrastructure:Dams and Weirs:Land</v>
          </cell>
        </row>
        <row r="1586">
          <cell r="A1586" t="str">
            <v>Operational:Maintenance:Infrastructure:Corrective Maintenance:Emergency:Water Supply Infrastructure:Dams and Weirs:External Facilities</v>
          </cell>
        </row>
        <row r="1587">
          <cell r="A1587" t="str">
            <v>Operational:Maintenance:Infrastructure:Corrective Maintenance:Emergency:Water Supply Infrastructure:Dams and Weirs:Buildings</v>
          </cell>
        </row>
        <row r="1588">
          <cell r="A1588" t="str">
            <v>Operational:Maintenance:Infrastructure:Corrective Maintenance:Emergency:Water Supply Infrastructure:Dams and Weirs:Civil Structure</v>
          </cell>
        </row>
        <row r="1589">
          <cell r="A1589" t="str">
            <v>Operational:Maintenance:Infrastructure:Corrective Maintenance:Emergency:Water Supply Infrastructure:Dams and Weirs:Earthworks</v>
          </cell>
        </row>
        <row r="1590">
          <cell r="A1590" t="str">
            <v>Operational:Maintenance:Infrastructure:Corrective Maintenance:Emergency:Water Supply Infrastructure:Dams and Weirs:Electrical Equipment</v>
          </cell>
        </row>
        <row r="1591">
          <cell r="A1591" t="str">
            <v>Operational:Maintenance:Infrastructure:Corrective Maintenance:Emergency:Water Supply Infrastructure:Dams and Weirs:Mechanical Equipment</v>
          </cell>
        </row>
        <row r="1592">
          <cell r="A1592" t="str">
            <v>Operational:Maintenance:Infrastructure:Corrective Maintenance:Emergency:Water Supply Infrastructure:Dams and Weirs:Metal Work</v>
          </cell>
        </row>
        <row r="1593">
          <cell r="A1593" t="str">
            <v>Operational:Maintenance:Infrastructure:Corrective Maintenance:Emergency:Water Supply Infrastructure:Dams and Weirs:Pavements</v>
          </cell>
        </row>
        <row r="1594">
          <cell r="A1594" t="str">
            <v>Operational:Maintenance:Infrastructure:Corrective Maintenance:Emergency:Water Supply Infrastructure:Dams and Weirs:Pipe Work</v>
          </cell>
        </row>
        <row r="1595">
          <cell r="A1595" t="str">
            <v>Operational:Maintenance:Infrastructure:Corrective Maintenance:Emergency:Water Supply Infrastructure:Dams and Weirs:Service Connections on Site</v>
          </cell>
        </row>
        <row r="1596">
          <cell r="A1596" t="str">
            <v>Operational:Maintenance:Infrastructure:Corrective Maintenance:Emergency:Water Supply Infrastructure:Boreholes</v>
          </cell>
        </row>
        <row r="1597">
          <cell r="A1597" t="str">
            <v>Operational:Maintenance:Infrastructure:Corrective Maintenance:Emergency:Water Supply Infrastructure:Boreholes:Land</v>
          </cell>
        </row>
        <row r="1598">
          <cell r="A1598" t="str">
            <v>Operational:Maintenance:Infrastructure:Corrective Maintenance:Emergency:Water Supply Infrastructure:Boreholes:Civil Structures</v>
          </cell>
        </row>
        <row r="1599">
          <cell r="A1599" t="str">
            <v>Operational:Maintenance:Infrastructure:Corrective Maintenance:Emergency:Water Supply Infrastructure:Boreholes:Earthworks</v>
          </cell>
        </row>
        <row r="1600">
          <cell r="A1600" t="str">
            <v>Operational:Maintenance:Infrastructure:Corrective Maintenance:Emergency:Water Supply Infrastructure:Boreholes:Electrical Equipment</v>
          </cell>
        </row>
        <row r="1601">
          <cell r="A1601" t="str">
            <v>Operational:Maintenance:Infrastructure:Corrective Maintenance:Emergency:Water Supply Infrastructure:Boreholes:External Facilities</v>
          </cell>
        </row>
        <row r="1602">
          <cell r="A1602" t="str">
            <v>Operational:Maintenance:Infrastructure:Corrective Maintenance:Emergency:Water Supply Infrastructure:Boreholes:Mechanical Equipment</v>
          </cell>
        </row>
        <row r="1603">
          <cell r="A1603" t="str">
            <v>Operational:Maintenance:Infrastructure:Corrective Maintenance:Emergency:Water Supply Infrastructure:Boreholes:Pavements</v>
          </cell>
        </row>
        <row r="1604">
          <cell r="A1604" t="str">
            <v>Operational:Maintenance:Infrastructure:Corrective Maintenance:Emergency:Water Supply Infrastructure:Boreholes:Pipe Work</v>
          </cell>
        </row>
        <row r="1605">
          <cell r="A1605" t="str">
            <v>Operational:Maintenance:Infrastructure:Corrective Maintenance:Emergency:Water Supply Infrastructure:Boreholes:Service Connections on Site</v>
          </cell>
        </row>
        <row r="1606">
          <cell r="A1606" t="str">
            <v>Operational:Maintenance:Infrastructure:Corrective Maintenance:Emergency:Water Supply Infrastructure:Bulk Mains</v>
          </cell>
        </row>
        <row r="1607">
          <cell r="A1607" t="str">
            <v>Operational:Maintenance:Infrastructure:Corrective Maintenance:Emergency:Water Supply Infrastructure:Bulk Mains:Pipe Work</v>
          </cell>
        </row>
        <row r="1608">
          <cell r="A1608" t="str">
            <v>Operational:Maintenance:Infrastructure:Corrective Maintenance:Emergency:Water Supply Infrastructure:Bulk Mains:Pipe Bridges</v>
          </cell>
        </row>
        <row r="1609">
          <cell r="A1609" t="str">
            <v>Operational:Maintenance:Infrastructure:Corrective Maintenance:Emergency:Water Supply Infrastructure:Bulk Mains:Electrical Equipment</v>
          </cell>
        </row>
        <row r="1610">
          <cell r="A1610" t="str">
            <v>Operational:Maintenance:Infrastructure:Corrective Maintenance:Emergency:Water Supply Infrastructure:Distribution</v>
          </cell>
        </row>
        <row r="1611">
          <cell r="A1611" t="str">
            <v>Operational:Maintenance:Infrastructure:Corrective Maintenance:Emergency:Water Supply Infrastructure:Distribution:Municipal Service Connections</v>
          </cell>
        </row>
        <row r="1612">
          <cell r="A1612" t="str">
            <v>Operational:Maintenance:Infrastructure:Corrective Maintenance:Emergency:Water Supply Infrastructure:Distribution:Pipe Work</v>
          </cell>
        </row>
        <row r="1613">
          <cell r="A1613" t="str">
            <v>Operational:Maintenance:Infrastructure:Corrective Maintenance:Emergency:Water Supply Infrastructure:Distribution:Pipe Bridges</v>
          </cell>
        </row>
        <row r="1614">
          <cell r="A1614" t="str">
            <v>Operational:Maintenance:Infrastructure:Corrective Maintenance:Emergency:Water Supply Infrastructure:Distribution Points</v>
          </cell>
        </row>
        <row r="1615">
          <cell r="A1615" t="str">
            <v>Operational:Maintenance:Infrastructure:Corrective Maintenance:Emergency:Water Supply Infrastructure:Distribution Points:Communal Standpipes</v>
          </cell>
        </row>
        <row r="1616">
          <cell r="A1616" t="str">
            <v>Operational:Maintenance:Infrastructure:Corrective Maintenance:Emergency:Water Supply Infrastructure:Distribution Points:Pipe Work</v>
          </cell>
        </row>
        <row r="1617">
          <cell r="A1617" t="str">
            <v>Operational:Maintenance:Infrastructure:Corrective Maintenance:Emergency:Water Supply Infrastructure:Reservoirs</v>
          </cell>
        </row>
        <row r="1618">
          <cell r="A1618" t="str">
            <v>Operational:Maintenance:Infrastructure:Corrective Maintenance:Emergency:Water Supply Infrastructure:Reservoirs:Land</v>
          </cell>
        </row>
        <row r="1619">
          <cell r="A1619" t="str">
            <v>Operational:Maintenance:Infrastructure:Corrective Maintenance:Emergency:Water Supply Infrastructure:Reservoirs:External Facilities</v>
          </cell>
        </row>
        <row r="1620">
          <cell r="A1620" t="str">
            <v>Operational:Maintenance:Infrastructure:Corrective Maintenance:Emergency:Water Supply Infrastructure:Reservoirs:Buildings</v>
          </cell>
        </row>
        <row r="1621">
          <cell r="A1621" t="str">
            <v>Operational:Maintenance:Infrastructure:Corrective Maintenance:Emergency:Water Supply Infrastructure:Reservoirs:Civil Structure</v>
          </cell>
        </row>
        <row r="1622">
          <cell r="A1622" t="str">
            <v>Operational:Maintenance:Infrastructure:Corrective Maintenance:Emergency:Water Supply Infrastructure:Reservoirs:Earthworks</v>
          </cell>
        </row>
        <row r="1623">
          <cell r="A1623" t="str">
            <v>Operational:Maintenance:Infrastructure:Corrective Maintenance:Emergency:Water Supply Infrastructure:Reservoirs:Electrical Equipment</v>
          </cell>
        </row>
        <row r="1624">
          <cell r="A1624" t="str">
            <v>Operational:Maintenance:Infrastructure:Corrective Maintenance:Emergency:Water Supply Infrastructure:Reservoirs:Mechanical Equipment</v>
          </cell>
        </row>
        <row r="1625">
          <cell r="A1625" t="str">
            <v>Operational:Maintenance:Infrastructure:Corrective Maintenance:Emergency:Water Supply Infrastructure:Reservoirs:Metal Work</v>
          </cell>
        </row>
        <row r="1626">
          <cell r="A1626" t="str">
            <v>Operational:Maintenance:Infrastructure:Corrective Maintenance:Emergency:Water Supply Infrastructure:Reservoirs:Pavements</v>
          </cell>
        </row>
        <row r="1627">
          <cell r="A1627" t="str">
            <v>Operational:Maintenance:Infrastructure:Corrective Maintenance:Emergency:Water Supply Infrastructure:Reservoirs:Pipe Work</v>
          </cell>
        </row>
        <row r="1628">
          <cell r="A1628" t="str">
            <v>Operational:Maintenance:Infrastructure:Corrective Maintenance:Emergency:Water Supply Infrastructure:Reservoirs:Service Connections on Site</v>
          </cell>
        </row>
        <row r="1629">
          <cell r="A1629" t="str">
            <v>Operational:Maintenance:Infrastructure:Corrective Maintenance:Emergency:Water Supply Infrastructure:PRV Stations</v>
          </cell>
        </row>
        <row r="1630">
          <cell r="A1630" t="str">
            <v>Operational:Maintenance:Infrastructure:Corrective Maintenance:Emergency:Water Supply Infrastructure:PRV Stations:Land</v>
          </cell>
        </row>
        <row r="1631">
          <cell r="A1631" t="str">
            <v>Operational:Maintenance:Infrastructure:Corrective Maintenance:Emergency:Water Supply Infrastructure:PRV Stations:External Facilities</v>
          </cell>
        </row>
        <row r="1632">
          <cell r="A1632" t="str">
            <v>Operational:Maintenance:Infrastructure:Corrective Maintenance:Emergency:Water Supply Infrastructure:PRV Stations:Buildings</v>
          </cell>
        </row>
        <row r="1633">
          <cell r="A1633" t="str">
            <v>Operational:Maintenance:Infrastructure:Corrective Maintenance:Emergency:Water Supply Infrastructure:PRV Stations:Civil Structure</v>
          </cell>
        </row>
        <row r="1634">
          <cell r="A1634" t="str">
            <v>Operational:Maintenance:Infrastructure:Corrective Maintenance:Emergency:Water Supply Infrastructure:PRV Stations:Earthworks</v>
          </cell>
        </row>
        <row r="1635">
          <cell r="A1635" t="str">
            <v>Operational:Maintenance:Infrastructure:Corrective Maintenance:Emergency:Water Supply Infrastructure:PRV Stations:Electrical Equipment</v>
          </cell>
        </row>
        <row r="1636">
          <cell r="A1636" t="str">
            <v>Operational:Maintenance:Infrastructure:Corrective Maintenance:Emergency:Water Supply Infrastructure:PRV Stations:Mechanical Equipment</v>
          </cell>
        </row>
        <row r="1637">
          <cell r="A1637" t="str">
            <v>Operational:Maintenance:Infrastructure:Corrective Maintenance:Emergency:Water Supply Infrastructure:PRV Stations:Metal Work</v>
          </cell>
        </row>
        <row r="1638">
          <cell r="A1638" t="str">
            <v>Operational:Maintenance:Infrastructure:Corrective Maintenance:Emergency:Water Supply Infrastructure:PRV Stations:Pavements</v>
          </cell>
        </row>
        <row r="1639">
          <cell r="A1639" t="str">
            <v>Operational:Maintenance:Infrastructure:Corrective Maintenance:Emergency:Water Supply Infrastructure:PRV Stations:Pipe Work</v>
          </cell>
        </row>
        <row r="1640">
          <cell r="A1640" t="str">
            <v>Operational:Maintenance:Infrastructure:Corrective Maintenance:Emergency:Water Supply Infrastructure:PRV Stations:Service Connections on Site</v>
          </cell>
        </row>
        <row r="1641">
          <cell r="A1641" t="str">
            <v>Operational:Maintenance:Infrastructure:Corrective Maintenance:Emergency:Water Supply Infrastructure:Pump Station</v>
          </cell>
        </row>
        <row r="1642">
          <cell r="A1642" t="str">
            <v>Operational:Maintenance:Infrastructure:Corrective Maintenance:Emergency:Water Supply Infrastructure:Pump Station:Land</v>
          </cell>
        </row>
        <row r="1643">
          <cell r="A1643" t="str">
            <v>Operational:Maintenance:Infrastructure:Corrective Maintenance:Emergency:Water Supply Infrastructure:Pump Station:External Facilities</v>
          </cell>
        </row>
        <row r="1644">
          <cell r="A1644" t="str">
            <v>Operational:Maintenance:Infrastructure:Corrective Maintenance:Emergency:Water Supply Infrastructure:Pump Station:Buildings</v>
          </cell>
        </row>
        <row r="1645">
          <cell r="A1645" t="str">
            <v>Operational:Maintenance:Infrastructure:Corrective Maintenance:Emergency:Water Supply Infrastructure:Pump Station:Civil Structure</v>
          </cell>
        </row>
        <row r="1646">
          <cell r="A1646" t="str">
            <v>Operational:Maintenance:Infrastructure:Corrective Maintenance:Emergency:Water Supply Infrastructure:Pump Station:Earthworks</v>
          </cell>
        </row>
        <row r="1647">
          <cell r="A1647" t="str">
            <v>Operational:Maintenance:Infrastructure:Corrective Maintenance:Emergency:Water Supply Infrastructure:Pump Station:Electrical Equipment</v>
          </cell>
        </row>
        <row r="1648">
          <cell r="A1648" t="str">
            <v>Operational:Maintenance:Infrastructure:Corrective Maintenance:Emergency:Water Supply Infrastructure:Pump Station:Mechanical Equipment</v>
          </cell>
        </row>
        <row r="1649">
          <cell r="A1649" t="str">
            <v>Operational:Maintenance:Infrastructure:Corrective Maintenance:Emergency:Water Supply Infrastructure:Pump Station:Metal Work</v>
          </cell>
        </row>
        <row r="1650">
          <cell r="A1650" t="str">
            <v>Operational:Maintenance:Infrastructure:Corrective Maintenance:Emergency:Water Supply Infrastructure:Pump Station:Pavements</v>
          </cell>
        </row>
        <row r="1651">
          <cell r="A1651" t="str">
            <v>Operational:Maintenance:Infrastructure:Corrective Maintenance:Emergency:Water Supply Infrastructure:Pump Station:Pipe Work</v>
          </cell>
        </row>
        <row r="1652">
          <cell r="A1652" t="str">
            <v>Operational:Maintenance:Infrastructure:Corrective Maintenance:Emergency:Water Supply Infrastructure:Pump Station:Service Connections on Site</v>
          </cell>
        </row>
        <row r="1653">
          <cell r="A1653" t="str">
            <v>Operational:Maintenance:Infrastructure:Corrective Maintenance:Emergency:Water Supply Infrastructure:Water Treatment</v>
          </cell>
        </row>
        <row r="1654">
          <cell r="A1654" t="str">
            <v>Operational:Maintenance:Infrastructure:Corrective Maintenance:Emergency:Water Supply Infrastructure:Water Treatment:Land</v>
          </cell>
        </row>
        <row r="1655">
          <cell r="A1655" t="str">
            <v>Operational:Maintenance:Infrastructure:Corrective Maintenance:Emergency:Water Supply Infrastructure:Water Treatment:External Facilities</v>
          </cell>
        </row>
        <row r="1656">
          <cell r="A1656" t="str">
            <v>Operational:Maintenance:Infrastructure:Corrective Maintenance:Emergency:Water Supply Infrastructure:Water Treatment:Buildings</v>
          </cell>
        </row>
        <row r="1657">
          <cell r="A1657" t="str">
            <v>Operational:Maintenance:Infrastructure:Corrective Maintenance:Emergency:Water Supply Infrastructure:Water Treatment:Civil Structure</v>
          </cell>
        </row>
        <row r="1658">
          <cell r="A1658" t="str">
            <v>Operational:Maintenance:Infrastructure:Corrective Maintenance:Emergency:Water Supply Infrastructure:Water Treatment:Earthworks</v>
          </cell>
        </row>
        <row r="1659">
          <cell r="A1659" t="str">
            <v>Operational:Maintenance:Infrastructure:Corrective Maintenance:Emergency:Water Supply Infrastructure:Water Treatment:Electrical Equipment</v>
          </cell>
        </row>
        <row r="1660">
          <cell r="A1660" t="str">
            <v>Operational:Maintenance:Infrastructure:Corrective Maintenance:Emergency:Water Supply Infrastructure:Water Treatment:Mechanical Equipment</v>
          </cell>
        </row>
        <row r="1661">
          <cell r="A1661" t="str">
            <v>Operational:Maintenance:Infrastructure:Corrective Maintenance:Emergency:Water Supply Infrastructure:Water Treatment:Metal Work</v>
          </cell>
        </row>
        <row r="1662">
          <cell r="A1662" t="str">
            <v>Operational:Maintenance:Infrastructure:Corrective Maintenance:Emergency:Water Supply Infrastructure:Water Treatment:Pavements</v>
          </cell>
        </row>
        <row r="1663">
          <cell r="A1663" t="str">
            <v>Operational:Maintenance:Infrastructure:Corrective Maintenance:Emergency:Water Supply Infrastructure:Water Treatment:Pipe Work</v>
          </cell>
        </row>
        <row r="1664">
          <cell r="A1664" t="str">
            <v>Operational:Maintenance:Infrastructure:Corrective Maintenance:Emergency:Water Supply Infrastructure:Water Treatment:Service Connections on Site</v>
          </cell>
        </row>
        <row r="1665">
          <cell r="A1665" t="str">
            <v>Operational:Maintenance:Infrastructure:Corrective Maintenance:Emergency:Water Supply Infrastructure:Capital Spares</v>
          </cell>
        </row>
        <row r="1666">
          <cell r="A1666" t="str">
            <v>Operational:Maintenance:Infrastructure:Corrective Maintenance:Emergency:Sanitation Infrastructure</v>
          </cell>
        </row>
        <row r="1667">
          <cell r="A1667" t="str">
            <v>Operational:Maintenance:Infrastructure:Corrective Maintenance:Emergency:Sanitation Infrastructure:Pump Station</v>
          </cell>
        </row>
        <row r="1668">
          <cell r="A1668" t="str">
            <v>Operational:Maintenance:Infrastructure:Corrective Maintenance:Emergency:Sanitation Infrastructure:Pump Station:Land</v>
          </cell>
        </row>
        <row r="1669">
          <cell r="A1669" t="str">
            <v>Operational:Maintenance:Infrastructure:Corrective Maintenance:Emergency:Sanitation Infrastructure:Pump Station:External Facilities</v>
          </cell>
        </row>
        <row r="1670">
          <cell r="A1670" t="str">
            <v>Operational:Maintenance:Infrastructure:Corrective Maintenance:Emergency:Sanitation Infrastructure:Pump Station:Buildings</v>
          </cell>
        </row>
        <row r="1671">
          <cell r="A1671" t="str">
            <v>Operational:Maintenance:Infrastructure:Corrective Maintenance:Emergency:Sanitation Infrastructure:Pump Station:Civil Structure</v>
          </cell>
        </row>
        <row r="1672">
          <cell r="A1672" t="str">
            <v>Operational:Maintenance:Infrastructure:Corrective Maintenance:Emergency:Sanitation Infrastructure:Pump Station:Earthworks</v>
          </cell>
        </row>
        <row r="1673">
          <cell r="A1673" t="str">
            <v>Operational:Maintenance:Infrastructure:Corrective Maintenance:Emergency:Sanitation Infrastructure:Pump Station:Electrical Equipment</v>
          </cell>
        </row>
        <row r="1674">
          <cell r="A1674" t="str">
            <v>Operational:Maintenance:Infrastructure:Corrective Maintenance:Emergency:Sanitation Infrastructure:Pump Station:Mechanical Equipment</v>
          </cell>
        </row>
        <row r="1675">
          <cell r="A1675" t="str">
            <v>Operational:Maintenance:Infrastructure:Corrective Maintenance:Emergency:Sanitation Infrastructure:Pump Station:Metal Work</v>
          </cell>
        </row>
        <row r="1676">
          <cell r="A1676" t="str">
            <v>Operational:Maintenance:Infrastructure:Corrective Maintenance:Emergency:Sanitation Infrastructure:Pump Station:Pavements</v>
          </cell>
        </row>
        <row r="1677">
          <cell r="A1677" t="str">
            <v>Operational:Maintenance:Infrastructure:Corrective Maintenance:Emergency:Sanitation Infrastructure:Pump Station:Pipe Work</v>
          </cell>
        </row>
        <row r="1678">
          <cell r="A1678" t="str">
            <v>Operational:Maintenance:Infrastructure:Corrective Maintenance:Emergency:Sanitation Infrastructure:Pump Station:Service Connections on Site</v>
          </cell>
        </row>
        <row r="1679">
          <cell r="A1679" t="str">
            <v>Operational:Maintenance:Infrastructure:Corrective Maintenance:Emergency:Sanitation Infrastructure:Reticulation</v>
          </cell>
        </row>
        <row r="1680">
          <cell r="A1680" t="str">
            <v>Operational:Maintenance:Infrastructure:Corrective Maintenance:Emergency:Sanitation Infrastructure:Reticulation:Civil Structures</v>
          </cell>
        </row>
        <row r="1681">
          <cell r="A1681" t="str">
            <v>Operational:Maintenance:Infrastructure:Corrective Maintenance:Emergency:Sanitation Infrastructure:Reticulation:Pipe Work</v>
          </cell>
        </row>
        <row r="1682">
          <cell r="A1682" t="str">
            <v>Operational:Maintenance:Infrastructure:Corrective Maintenance:Emergency:Sanitation Infrastructure:Reticulation:Pipe Bridges</v>
          </cell>
        </row>
        <row r="1683">
          <cell r="A1683" t="str">
            <v>Operational:Maintenance:Infrastructure:Corrective Maintenance:Emergency:Sanitation Infrastructure:Reticulation:Municipal Service Connection</v>
          </cell>
        </row>
        <row r="1684">
          <cell r="A1684" t="str">
            <v>Operational:Maintenance:Infrastructure:Corrective Maintenance:Emergency:Sanitation Infrastructure:Waste Water Treatment</v>
          </cell>
        </row>
        <row r="1685">
          <cell r="A1685" t="str">
            <v>Operational:Maintenance:Infrastructure:Corrective Maintenance:Emergency:Sanitation Infrastructure:Waste Water Treatment:Land</v>
          </cell>
        </row>
        <row r="1686">
          <cell r="A1686" t="str">
            <v>Operational:Maintenance:Infrastructure:Corrective Maintenance:Emergency:Sanitation Infrastructure:Waste Water Treatment:External Facilities</v>
          </cell>
        </row>
        <row r="1687">
          <cell r="A1687" t="str">
            <v>Operational:Maintenance:Infrastructure:Corrective Maintenance:Emergency:Sanitation Infrastructure:Waste Water Treatment:Buildings</v>
          </cell>
        </row>
        <row r="1688">
          <cell r="A1688" t="str">
            <v>Operational:Maintenance:Infrastructure:Corrective Maintenance:Emergency:Sanitation Infrastructure:Waste Water Treatment:Civil Structure</v>
          </cell>
        </row>
        <row r="1689">
          <cell r="A1689" t="str">
            <v>Operational:Maintenance:Infrastructure:Corrective Maintenance:Emergency:Sanitation Infrastructure:Waste Water Treatment:Earthworks</v>
          </cell>
        </row>
        <row r="1690">
          <cell r="A1690" t="str">
            <v>Operational:Maintenance:Infrastructure:Corrective Maintenance:Emergency:Sanitation Infrastructure:Waste Water Treatment:Electrical Equipment</v>
          </cell>
        </row>
        <row r="1691">
          <cell r="A1691" t="str">
            <v>Operational:Maintenance:Infrastructure:Corrective Maintenance:Emergency:Sanitation Infrastructure:Waste Water Treatment:Mechanical Equipment</v>
          </cell>
        </row>
        <row r="1692">
          <cell r="A1692" t="str">
            <v>Operational:Maintenance:Infrastructure:Corrective Maintenance:Emergency:Sanitation Infrastructure:Waste Water Treatment:Metal Work</v>
          </cell>
        </row>
        <row r="1693">
          <cell r="A1693" t="str">
            <v>Operational:Maintenance:Infrastructure:Corrective Maintenance:Emergency:Sanitation Infrastructure:Waste Water Treatment:Pavements</v>
          </cell>
        </row>
        <row r="1694">
          <cell r="A1694" t="str">
            <v>Operational:Maintenance:Infrastructure:Corrective Maintenance:Emergency:Sanitation Infrastructure:Waste Water Treatment:Pipe Work</v>
          </cell>
        </row>
        <row r="1695">
          <cell r="A1695" t="str">
            <v>Operational:Maintenance:Infrastructure:Corrective Maintenance:Emergency:Sanitation Infrastructure:Waste Water Treatment:Service Connections on Site</v>
          </cell>
        </row>
        <row r="1696">
          <cell r="A1696" t="str">
            <v>Operational:Maintenance:Infrastructure:Corrective Maintenance:Emergency:Sanitation Infrastructure:Outfall Sewers</v>
          </cell>
        </row>
        <row r="1697">
          <cell r="A1697" t="str">
            <v>Operational:Maintenance:Infrastructure:Corrective Maintenance:Emergency:Sanitation Infrastructure:Outfall Sewers:Civil Structures</v>
          </cell>
        </row>
        <row r="1698">
          <cell r="A1698" t="str">
            <v>Operational:Maintenance:Infrastructure:Corrective Maintenance:Emergency:Sanitation Infrastructure:Outfall Sewers:Pipe Work</v>
          </cell>
        </row>
        <row r="1699">
          <cell r="A1699" t="str">
            <v>Operational:Maintenance:Infrastructure:Corrective Maintenance:Emergency:Sanitation Infrastructure:Outfall Sewers:Pipe Bridges</v>
          </cell>
        </row>
        <row r="1700">
          <cell r="A1700" t="str">
            <v>Operational:Maintenance:Infrastructure:Corrective Maintenance:Emergency:Sanitation Infrastructure:Toilet Facilities</v>
          </cell>
        </row>
        <row r="1701">
          <cell r="A1701" t="str">
            <v>Operational:Maintenance:Infrastructure:Corrective Maintenance:Emergency:Sanitation Infrastructure:Toilet Facilities:Communal Sanitation</v>
          </cell>
        </row>
        <row r="1702">
          <cell r="A1702" t="str">
            <v>Operational:Maintenance:Infrastructure:Corrective Maintenance:Emergency:Sanitation Infrastructure:Capital Spares</v>
          </cell>
        </row>
        <row r="1703">
          <cell r="A1703" t="str">
            <v>Operational:Maintenance:Infrastructure:Corrective Maintenance:Emergency:Coastal Infrastructure</v>
          </cell>
        </row>
        <row r="1704">
          <cell r="A1704" t="str">
            <v>Operational:Maintenance:Infrastructure:Corrective Maintenance:Emergency:Coastal Infrastructure:Sand Pumps</v>
          </cell>
        </row>
        <row r="1705">
          <cell r="A1705" t="str">
            <v>Operational:Maintenance:Infrastructure:Corrective Maintenance:Emergency:Coastal Infrastructure:Sand Pumps:Land</v>
          </cell>
        </row>
        <row r="1706">
          <cell r="A1706" t="str">
            <v>Operational:Maintenance:Infrastructure:Corrective Maintenance:Emergency:Coastal Infrastructure:Sand Pumps:External Facilities</v>
          </cell>
        </row>
        <row r="1707">
          <cell r="A1707" t="str">
            <v>Operational:Maintenance:Infrastructure:Corrective Maintenance:Emergency:Coastal Infrastructure:Sand Pumps:Buildings</v>
          </cell>
        </row>
        <row r="1708">
          <cell r="A1708" t="str">
            <v>Operational:Maintenance:Infrastructure:Corrective Maintenance:Emergency:Coastal Infrastructure:Sand Pumps:Civil Structure</v>
          </cell>
        </row>
        <row r="1709">
          <cell r="A1709" t="str">
            <v>Operational:Maintenance:Infrastructure:Corrective Maintenance:Emergency:Coastal Infrastructure:Sand Pumps:Earthworks</v>
          </cell>
        </row>
        <row r="1710">
          <cell r="A1710" t="str">
            <v>Operational:Maintenance:Infrastructure:Corrective Maintenance:Emergency:Coastal Infrastructure:Sand Pumps:Electrical Equipment</v>
          </cell>
        </row>
        <row r="1711">
          <cell r="A1711" t="str">
            <v>Operational:Maintenance:Infrastructure:Corrective Maintenance:Emergency:Coastal Infrastructure:Sand Pumps:Mechanical Equipment</v>
          </cell>
        </row>
        <row r="1712">
          <cell r="A1712" t="str">
            <v>Operational:Maintenance:Infrastructure:Corrective Maintenance:Emergency:Coastal Infrastructure:Sand Pumps:Metal Work</v>
          </cell>
        </row>
        <row r="1713">
          <cell r="A1713" t="str">
            <v>Operational:Maintenance:Infrastructure:Corrective Maintenance:Emergency:Coastal Infrastructure:Sand Pumps:Pavements</v>
          </cell>
        </row>
        <row r="1714">
          <cell r="A1714" t="str">
            <v>Operational:Maintenance:Infrastructure:Corrective Maintenance:Emergency:Coastal Infrastructure:Sand Pumps:Pipe Work</v>
          </cell>
        </row>
        <row r="1715">
          <cell r="A1715" t="str">
            <v>Operational:Maintenance:Infrastructure:Corrective Maintenance:Emergency:Coastal Infrastructure:Sand Pumps:Service Connections on Site</v>
          </cell>
        </row>
        <row r="1716">
          <cell r="A1716" t="str">
            <v>Operational:Maintenance:Infrastructure:Corrective Maintenance:Emergency:Coastal Infrastructure:Piers</v>
          </cell>
        </row>
        <row r="1717">
          <cell r="A1717" t="str">
            <v>Operational:Maintenance:Infrastructure:Corrective Maintenance:Emergency:Coastal Infrastructure:Piers:Civil Structures</v>
          </cell>
        </row>
        <row r="1718">
          <cell r="A1718" t="str">
            <v>Operational:Maintenance:Infrastructure:Corrective Maintenance:Emergency:Coastal Infrastructure:Piers:Electrical Equipment</v>
          </cell>
        </row>
        <row r="1719">
          <cell r="A1719" t="str">
            <v>Operational:Maintenance:Infrastructure:Corrective Maintenance:Emergency:Coastal Infrastructure:Piers:Metal Work</v>
          </cell>
        </row>
        <row r="1720">
          <cell r="A1720" t="str">
            <v>Operational:Maintenance:Infrastructure:Corrective Maintenance:Emergency:Coastal Infrastructure:Revetments</v>
          </cell>
        </row>
        <row r="1721">
          <cell r="A1721" t="str">
            <v>Operational:Maintenance:Infrastructure:Corrective Maintenance:Emergency:Coastal Infrastructure:Revetments:Civil Structures</v>
          </cell>
        </row>
        <row r="1722">
          <cell r="A1722" t="str">
            <v>Operational:Maintenance:Infrastructure:Corrective Maintenance:Emergency:Coastal Infrastructure:Revetments:Earthworks</v>
          </cell>
        </row>
        <row r="1723">
          <cell r="A1723" t="str">
            <v>Operational:Maintenance:Infrastructure:Corrective Maintenance:Emergency:Coastal Infrastructure:Promenades</v>
          </cell>
        </row>
        <row r="1724">
          <cell r="A1724" t="str">
            <v>Operational:Maintenance:Infrastructure:Corrective Maintenance:Emergency:Coastal Infrastructure:Promenades:Land</v>
          </cell>
        </row>
        <row r="1725">
          <cell r="A1725" t="str">
            <v>Operational:Maintenance:Infrastructure:Corrective Maintenance:Emergency:Coastal Infrastructure:Promenades:Buildings</v>
          </cell>
        </row>
        <row r="1726">
          <cell r="A1726" t="str">
            <v>Operational:Maintenance:Infrastructure:Corrective Maintenance:Emergency:Coastal Infrastructure:Promenades:External Facilities</v>
          </cell>
        </row>
        <row r="1727">
          <cell r="A1727" t="str">
            <v>Operational:Maintenance:Infrastructure:Corrective Maintenance:Emergency:Coastal Infrastructure:Promenades:Civil Structures</v>
          </cell>
        </row>
        <row r="1728">
          <cell r="A1728" t="str">
            <v>Operational:Maintenance:Infrastructure:Corrective Maintenance:Emergency:Coastal Infrastructure:Promenades:Earthworks</v>
          </cell>
        </row>
        <row r="1729">
          <cell r="A1729" t="str">
            <v>Operational:Maintenance:Infrastructure:Corrective Maintenance:Emergency:Coastal Infrastructure:Promenades:Electrical Equipment</v>
          </cell>
        </row>
        <row r="1730">
          <cell r="A1730" t="str">
            <v>Operational:Maintenance:Infrastructure:Corrective Maintenance:Emergency:Coastal Infrastructure:Promenades:Mechanical Equipment</v>
          </cell>
        </row>
        <row r="1731">
          <cell r="A1731" t="str">
            <v>Operational:Maintenance:Infrastructure:Corrective Maintenance:Emergency:Coastal Infrastructure:Promenades:Metalwork's</v>
          </cell>
        </row>
        <row r="1732">
          <cell r="A1732" t="str">
            <v>Operational:Maintenance:Infrastructure:Corrective Maintenance:Emergency:Coastal Infrastructure:Promenades:Pavements</v>
          </cell>
        </row>
        <row r="1733">
          <cell r="A1733" t="str">
            <v>Operational:Maintenance:Infrastructure:Corrective Maintenance:Emergency:Coastal Infrastructure:Promenades:Service Connections on Site</v>
          </cell>
        </row>
        <row r="1734">
          <cell r="A1734" t="str">
            <v>Operational:Maintenance:Infrastructure:Corrective Maintenance:Emergency:Capital Spares</v>
          </cell>
        </row>
        <row r="1735">
          <cell r="A1735" t="str">
            <v>Operational:Maintenance:Non-infrastructure</v>
          </cell>
        </row>
        <row r="1736">
          <cell r="A1736" t="str">
            <v>Operational:Maintenance:Non-infrastructure:Preventative Maintenance</v>
          </cell>
        </row>
        <row r="1737">
          <cell r="A1737" t="str">
            <v>Operational:Maintenance:Non-infrastructure:Preventative Maintenance:Interval Based</v>
          </cell>
        </row>
        <row r="1738">
          <cell r="A1738" t="str">
            <v>Operational:Maintenance:Non-infrastructure:Preventative Maintenance:Interval Based:Biological or Cultivated Assets</v>
          </cell>
        </row>
        <row r="1739">
          <cell r="A1739" t="str">
            <v>Operational:Maintenance:Non-infrastructure:Preventative Maintenance:Interval Based:Community Assets</v>
          </cell>
        </row>
        <row r="1740">
          <cell r="A1740" t="str">
            <v>Operational:Maintenance:Non-infrastructure:Preventative Maintenance:Interval Based:Community Assets:Community Facilities</v>
          </cell>
        </row>
        <row r="1741">
          <cell r="A1741" t="str">
            <v>Operational:Maintenance:Non-infrastructure:Preventative Maintenance:Interval Based:Community Assets:Community Facilities:Halls</v>
          </cell>
        </row>
        <row r="1742">
          <cell r="A1742" t="str">
            <v>Operational:Maintenance:Non-infrastructure:Preventative Maintenance:Interval Based:Community Assets:Community Facilities:Halls:Land</v>
          </cell>
        </row>
        <row r="1743">
          <cell r="A1743" t="str">
            <v>Operational:Maintenance:Non-infrastructure:Preventative Maintenance:Interval Based:Community Assets:Community Facilities:Halls:Buildings</v>
          </cell>
        </row>
        <row r="1744">
          <cell r="A1744" t="str">
            <v>Operational:Maintenance:Non-infrastructure:Preventative Maintenance:Interval Based:Community Assets:Community Facilities:Halls:External Facilities</v>
          </cell>
        </row>
        <row r="1745">
          <cell r="A1745" t="str">
            <v>Operational:Maintenance:Non-infrastructure:Preventative Maintenance:Interval Based:Community Assets:Community Facilities:Halls:Civil Structures</v>
          </cell>
        </row>
        <row r="1746">
          <cell r="A1746" t="str">
            <v>Operational:Maintenance:Non-infrastructure:Preventative Maintenance:Interval Based:Community Assets:Community Facilities:Halls:Earthworks</v>
          </cell>
        </row>
        <row r="1747">
          <cell r="A1747" t="str">
            <v>Operational:Maintenance:Non-infrastructure:Preventative Maintenance:Interval Based:Community Assets:Community Facilities:Halls:Electrical Equipment</v>
          </cell>
        </row>
        <row r="1748">
          <cell r="A1748" t="str">
            <v>Operational:Maintenance:Non-infrastructure:Preventative Maintenance:Interval Based:Community Assets:Community Facilities:Halls:Mechanical Equipment</v>
          </cell>
        </row>
        <row r="1749">
          <cell r="A1749" t="str">
            <v>Operational:Maintenance:Non-infrastructure:Preventative Maintenance:Interval Based:Community Assets:Community Facilities:Halls:Metalwork's</v>
          </cell>
        </row>
        <row r="1750">
          <cell r="A1750" t="str">
            <v>Operational:Maintenance:Non-infrastructure:Preventative Maintenance:Interval Based:Community Assets:Community Facilities:Halls:Pavements</v>
          </cell>
        </row>
        <row r="1751">
          <cell r="A1751" t="str">
            <v>Operational:Maintenance:Non-infrastructure:Preventative Maintenance:Interval Based:Community Assets:Community Facilities:Halls:Service Connections on Site</v>
          </cell>
        </row>
        <row r="1752">
          <cell r="A1752" t="str">
            <v>Operational:Maintenance:Non-infrastructure:Preventative Maintenance:Interval Based:Community Assets:Community Facilities:Centres</v>
          </cell>
        </row>
        <row r="1753">
          <cell r="A1753" t="str">
            <v>Operational:Maintenance:Non-infrastructure:Preventative Maintenance:Interval Based:Community Assets:Community Facilities:Centres:Land</v>
          </cell>
        </row>
        <row r="1754">
          <cell r="A1754" t="str">
            <v>Operational:Maintenance:Non-infrastructure:Preventative Maintenance:Interval Based:Community Assets:Community Facilities:Centres:Buildings</v>
          </cell>
        </row>
        <row r="1755">
          <cell r="A1755" t="str">
            <v>Operational:Maintenance:Non-infrastructure:Preventative Maintenance:Interval Based:Community Assets:Community Facilities:Centres:External Facilities</v>
          </cell>
        </row>
        <row r="1756">
          <cell r="A1756" t="str">
            <v>Operational:Maintenance:Non-infrastructure:Preventative Maintenance:Interval Based:Community Assets:Community Facilities:Centres:Civil Structures</v>
          </cell>
        </row>
        <row r="1757">
          <cell r="A1757" t="str">
            <v>Operational:Maintenance:Non-infrastructure:Preventative Maintenance:Interval Based:Community Assets:Community Facilities:Centres:Earthworks</v>
          </cell>
        </row>
        <row r="1758">
          <cell r="A1758" t="str">
            <v>Operational:Maintenance:Non-infrastructure:Preventative Maintenance:Interval Based:Community Assets:Community Facilities:Centres:Electrical Equipment</v>
          </cell>
        </row>
        <row r="1759">
          <cell r="A1759" t="str">
            <v>Operational:Maintenance:Non-infrastructure:Preventative Maintenance:Interval Based:Community Assets:Community Facilities:Centres:Mechanical Equipment</v>
          </cell>
        </row>
        <row r="1760">
          <cell r="A1760" t="str">
            <v>Operational:Maintenance:Non-infrastructure:Preventative Maintenance:Interval Based:Community Assets:Community Facilities:Centres:Metalwork's</v>
          </cell>
        </row>
        <row r="1761">
          <cell r="A1761" t="str">
            <v>Operational:Maintenance:Non-infrastructure:Preventative Maintenance:Interval Based:Community Assets:Community Facilities:Centres:Pavements</v>
          </cell>
        </row>
        <row r="1762">
          <cell r="A1762" t="str">
            <v>Operational:Maintenance:Non-infrastructure:Preventative Maintenance:Interval Based:Community Assets:Community Facilities:Centres:Service Connections on Site</v>
          </cell>
        </row>
        <row r="1763">
          <cell r="A1763" t="str">
            <v>Operational:Maintenance:Non-infrastructure:Preventative Maintenance:Interval Based:Community Assets:Community Facilities:CrÃ¨ches</v>
          </cell>
        </row>
        <row r="1764">
          <cell r="A1764" t="str">
            <v>Operational:Maintenance:Non-infrastructure:Preventative Maintenance:Interval Based:Community Assets:Community Facilities:CrÃ¨ches:Land</v>
          </cell>
        </row>
        <row r="1765">
          <cell r="A1765" t="str">
            <v>Operational:Maintenance:Non-infrastructure:Preventative Maintenance:Interval Based:Community Assets:Community Facilities:CrÃ¨ches:Buildings</v>
          </cell>
        </row>
        <row r="1766">
          <cell r="A1766" t="str">
            <v>Operational:Maintenance:Non-infrastructure:Preventative Maintenance:Interval Based:Community Assets:Community Facilities:CrÃ¨ches:External Facilities</v>
          </cell>
        </row>
        <row r="1767">
          <cell r="A1767" t="str">
            <v>Operational:Maintenance:Non-infrastructure:Preventative Maintenance:Interval Based:Community Assets:Community Facilities:CrÃ¨ches:Civil Structures</v>
          </cell>
        </row>
        <row r="1768">
          <cell r="A1768" t="str">
            <v>Operational:Maintenance:Non-infrastructure:Preventative Maintenance:Interval Based:Community Assets:Community Facilities:CrÃ¨ches:Earthworks</v>
          </cell>
        </row>
        <row r="1769">
          <cell r="A1769" t="str">
            <v>Operational:Maintenance:Non-infrastructure:Preventative Maintenance:Interval Based:Community Assets:Community Facilities:CrÃ¨ches:Electrical Equipment</v>
          </cell>
        </row>
        <row r="1770">
          <cell r="A1770" t="str">
            <v>Operational:Maintenance:Non-infrastructure:Preventative Maintenance:Interval Based:Community Assets:Community Facilities:CrÃ¨ches:Mechanical Equipment</v>
          </cell>
        </row>
        <row r="1771">
          <cell r="A1771" t="str">
            <v>Operational:Maintenance:Non-infrastructure:Preventative Maintenance:Interval Based:Community Assets:Community Facilities:CrÃ¨ches:Metalwork's</v>
          </cell>
        </row>
        <row r="1772">
          <cell r="A1772" t="str">
            <v>Operational:Maintenance:Non-infrastructure:Preventative Maintenance:Interval Based:Community Assets:Community Facilities:CrÃ¨ches:Pavements</v>
          </cell>
        </row>
        <row r="1773">
          <cell r="A1773" t="str">
            <v>Operational:Maintenance:Non-infrastructure:Preventative Maintenance:Interval Based:Community Assets:Community Facilities:CrÃ¨ches:Service Connections on Site</v>
          </cell>
        </row>
        <row r="1774">
          <cell r="A1774" t="str">
            <v>Operational:Maintenance:Non-infrastructure:Preventative Maintenance:Interval Based:Community Assets:Community Facilities:Clinics/Care Centres</v>
          </cell>
        </row>
        <row r="1775">
          <cell r="A1775" t="str">
            <v>Operational:Maintenance:Non-infrastructure:Preventative Maintenance:Interval Based:Community Assets:Community Facilities:Clinics/Care Centres:Land</v>
          </cell>
        </row>
        <row r="1776">
          <cell r="A1776" t="str">
            <v>Operational:Maintenance:Non-infrastructure:Preventative Maintenance:Interval Based:Community Assets:Community Facilities:Clinics/Care Centres:Buildings</v>
          </cell>
        </row>
        <row r="1777">
          <cell r="A1777" t="str">
            <v>Operational:Maintenance:Non-infrastructure:Preventative Maintenance:Interval Based:Community Assets:Community Facilities:Clinics/Care Centres:External Facilities</v>
          </cell>
        </row>
        <row r="1778">
          <cell r="A1778" t="str">
            <v>Operational:Maintenance:Non-infrastructure:Preventative Maintenance:Interval Based:Community Assets:Community Facilities:Clinics/Care Centres:Civil Structures</v>
          </cell>
        </row>
        <row r="1779">
          <cell r="A1779" t="str">
            <v>Operational:Maintenance:Non-infrastructure:Preventative Maintenance:Interval Based:Community Assets:Community Facilities:Clinics/Care Centres:Earthworks</v>
          </cell>
        </row>
        <row r="1780">
          <cell r="A1780" t="str">
            <v>Operational:Maintenance:Non-infrastructure:Preventative Maintenance:Interval Based:Community Assets:Community Facilities:Clinics/Care Centres:Electrical Equipment</v>
          </cell>
        </row>
        <row r="1781">
          <cell r="A1781" t="str">
            <v>Operational:Maintenance:Non-infrastructure:Preventative Maintenance:Interval Based:Community Assets:Community Facilities:Clinics/Care Centres:Mechanical Equipment</v>
          </cell>
        </row>
        <row r="1782">
          <cell r="A1782" t="str">
            <v>Operational:Maintenance:Non-infrastructure:Preventative Maintenance:Interval Based:Community Assets:Community Facilities:Clinics/Care Centres:Metalwork's</v>
          </cell>
        </row>
        <row r="1783">
          <cell r="A1783" t="str">
            <v>Operational:Maintenance:Non-infrastructure:Preventative Maintenance:Interval Based:Community Assets:Community Facilities:Clinics/Care Centres:Pavements</v>
          </cell>
        </row>
        <row r="1784">
          <cell r="A1784" t="str">
            <v>Operational:Maintenance:Non-infrastructure:Preventative Maintenance:Interval Based:Community Assets:Community Facilities:Clinics/Care Centres:Service Connections on Site</v>
          </cell>
        </row>
        <row r="1785">
          <cell r="A1785" t="str">
            <v>Operational:Maintenance:Non-infrastructure:Preventative Maintenance:Interval Based:Community Assets:Community Facilities:Fire/Ambulance Stations</v>
          </cell>
        </row>
        <row r="1786">
          <cell r="A1786" t="str">
            <v>Operational:Maintenance:Non-infrastructure:Preventative Maintenance:Interval Based:Community Assets:Community Facilities:Fire/Ambulance Stations:Land</v>
          </cell>
        </row>
        <row r="1787">
          <cell r="A1787" t="str">
            <v>Operational:Maintenance:Non-infrastructure:Preventative Maintenance:Interval Based:Community Assets:Community Facilities:Fire/Ambulance Stations:Buildings</v>
          </cell>
        </row>
        <row r="1788">
          <cell r="A1788" t="str">
            <v>Operational:Maintenance:Non-infrastructure:Preventative Maintenance:Interval Based:Community Assets:Community Facilities:Fire/Ambulance Stations:External Facilities</v>
          </cell>
        </row>
        <row r="1789">
          <cell r="A1789" t="str">
            <v>Operational:Maintenance:Non-infrastructure:Preventative Maintenance:Interval Based:Community Assets:Community Facilities:Fire/Ambulance Stations:Civil Structures</v>
          </cell>
        </row>
        <row r="1790">
          <cell r="A1790" t="str">
            <v>Operational:Maintenance:Non-infrastructure:Preventative Maintenance:Interval Based:Community Assets:Community Facilities:Fire/Ambulance Stations:Earthworks</v>
          </cell>
        </row>
        <row r="1791">
          <cell r="A1791" t="str">
            <v>Operational:Maintenance:Non-infrastructure:Preventative Maintenance:Interval Based:Community Assets:Community Facilities:Fire/Ambulance Stations:Electrical Equipment</v>
          </cell>
        </row>
        <row r="1792">
          <cell r="A1792" t="str">
            <v>Operational:Maintenance:Non-infrastructure:Preventative Maintenance:Interval Based:Community Assets:Community Facilities:Fire/Ambulance Stations:Mechanical Equipment</v>
          </cell>
        </row>
        <row r="1793">
          <cell r="A1793" t="str">
            <v>Operational:Maintenance:Non-infrastructure:Preventative Maintenance:Interval Based:Community Assets:Community Facilities:Fire/Ambulance Stations:Metalwork's</v>
          </cell>
        </row>
        <row r="1794">
          <cell r="A1794" t="str">
            <v>Operational:Maintenance:Non-infrastructure:Preventative Maintenance:Interval Based:Community Assets:Community Facilities:Fire/Ambulance Stations:Pavements</v>
          </cell>
        </row>
        <row r="1795">
          <cell r="A1795" t="str">
            <v>Operational:Maintenance:Non-infrastructure:Preventative Maintenance:Interval Based:Community Assets:Community Facilities:Fire/Ambulance Stations:Service Connections on Site</v>
          </cell>
        </row>
        <row r="1796">
          <cell r="A1796" t="str">
            <v>Operational:Maintenance:Non-infrastructure:Preventative Maintenance:Interval Based:Community Assets:Community Facilities:Testing Stations</v>
          </cell>
        </row>
        <row r="1797">
          <cell r="A1797" t="str">
            <v>Operational:Maintenance:Non-infrastructure:Preventative Maintenance:Interval Based:Community Assets:Community Facilities:Testing Stations:Land</v>
          </cell>
        </row>
        <row r="1798">
          <cell r="A1798" t="str">
            <v>Operational:Maintenance:Non-infrastructure:Preventative Maintenance:Interval Based:Community Assets:Community Facilities:Testing Stations:Buildings</v>
          </cell>
        </row>
        <row r="1799">
          <cell r="A1799" t="str">
            <v>Operational:Maintenance:Non-infrastructure:Preventative Maintenance:Interval Based:Community Assets:Community Facilities:Testing Stations:External Facilities</v>
          </cell>
        </row>
        <row r="1800">
          <cell r="A1800" t="str">
            <v>Operational:Maintenance:Non-infrastructure:Preventative Maintenance:Interval Based:Community Assets:Community Facilities:Testing Stations:Civil Structures</v>
          </cell>
        </row>
        <row r="1801">
          <cell r="A1801" t="str">
            <v>Operational:Maintenance:Non-infrastructure:Preventative Maintenance:Interval Based:Community Assets:Community Facilities:Testing Stations:Earthworks</v>
          </cell>
        </row>
        <row r="1802">
          <cell r="A1802" t="str">
            <v>Operational:Maintenance:Non-infrastructure:Preventative Maintenance:Interval Based:Community Assets:Community Facilities:Testing Stations:Electrical Equipment</v>
          </cell>
        </row>
        <row r="1803">
          <cell r="A1803" t="str">
            <v>Operational:Maintenance:Non-infrastructure:Preventative Maintenance:Interval Based:Community Assets:Community Facilities:Testing Stations:Mechanical Equipment</v>
          </cell>
        </row>
        <row r="1804">
          <cell r="A1804" t="str">
            <v>Operational:Maintenance:Non-infrastructure:Preventative Maintenance:Interval Based:Community Assets:Community Facilities:Testing Stations:Metalwork's</v>
          </cell>
        </row>
        <row r="1805">
          <cell r="A1805" t="str">
            <v>Operational:Maintenance:Non-infrastructure:Preventative Maintenance:Interval Based:Community Assets:Community Facilities:Testing Stations:Pavements</v>
          </cell>
        </row>
        <row r="1806">
          <cell r="A1806" t="str">
            <v>Operational:Maintenance:Non-infrastructure:Preventative Maintenance:Interval Based:Community Assets:Community Facilities:Testing Stations:Service Connections on Site</v>
          </cell>
        </row>
        <row r="1807">
          <cell r="A1807" t="str">
            <v>Operational:Maintenance:Non-infrastructure:Preventative Maintenance:Interval Based:Community Assets:Community Facilities:Museums</v>
          </cell>
        </row>
        <row r="1808">
          <cell r="A1808" t="str">
            <v>Operational:Maintenance:Non-infrastructure:Preventative Maintenance:Interval Based:Community Assets:Community Facilities:Museums:Land</v>
          </cell>
        </row>
        <row r="1809">
          <cell r="A1809" t="str">
            <v>Operational:Maintenance:Non-infrastructure:Preventative Maintenance:Interval Based:Community Assets:Community Facilities:Museums:Buildings</v>
          </cell>
        </row>
        <row r="1810">
          <cell r="A1810" t="str">
            <v>Operational:Maintenance:Non-infrastructure:Preventative Maintenance:Interval Based:Community Assets:Community Facilities:Museums:External Facilities</v>
          </cell>
        </row>
        <row r="1811">
          <cell r="A1811" t="str">
            <v>Operational:Maintenance:Non-infrastructure:Preventative Maintenance:Interval Based:Community Assets:Community Facilities:Museums:Civil Structures</v>
          </cell>
        </row>
        <row r="1812">
          <cell r="A1812" t="str">
            <v>Operational:Maintenance:Non-infrastructure:Preventative Maintenance:Interval Based:Community Assets:Community Facilities:Museums:Earthworks</v>
          </cell>
        </row>
        <row r="1813">
          <cell r="A1813" t="str">
            <v>Operational:Maintenance:Non-infrastructure:Preventative Maintenance:Interval Based:Community Assets:Community Facilities:Museums:Electrical Equipment</v>
          </cell>
        </row>
        <row r="1814">
          <cell r="A1814" t="str">
            <v>Operational:Maintenance:Non-infrastructure:Preventative Maintenance:Interval Based:Community Assets:Community Facilities:Museums:Mechanical Equipment</v>
          </cell>
        </row>
        <row r="1815">
          <cell r="A1815" t="str">
            <v>Operational:Maintenance:Non-infrastructure:Preventative Maintenance:Interval Based:Community Assets:Community Facilities:Museums:Metalwork's</v>
          </cell>
        </row>
        <row r="1816">
          <cell r="A1816" t="str">
            <v>Operational:Maintenance:Non-infrastructure:Preventative Maintenance:Interval Based:Community Assets:Community Facilities:Museums:Pavements</v>
          </cell>
        </row>
        <row r="1817">
          <cell r="A1817" t="str">
            <v>Operational:Maintenance:Non-infrastructure:Preventative Maintenance:Interval Based:Community Assets:Community Facilities:Museums:Service Connections on Site</v>
          </cell>
        </row>
        <row r="1818">
          <cell r="A1818" t="str">
            <v>Operational:Maintenance:Non-infrastructure:Preventative Maintenance:Interval Based:Community Assets:Community Facilities:Galleries</v>
          </cell>
        </row>
        <row r="1819">
          <cell r="A1819" t="str">
            <v>Operational:Maintenance:Non-infrastructure:Preventative Maintenance:Interval Based:Community Assets:Community Facilities:Galleries:Land</v>
          </cell>
        </row>
        <row r="1820">
          <cell r="A1820" t="str">
            <v>Operational:Maintenance:Non-infrastructure:Preventative Maintenance:Interval Based:Community Assets:Community Facilities:Galleries:Buildings</v>
          </cell>
        </row>
        <row r="1821">
          <cell r="A1821" t="str">
            <v>Operational:Maintenance:Non-infrastructure:Preventative Maintenance:Interval Based:Community Assets:Community Facilities:Galleries:External Facilities</v>
          </cell>
        </row>
        <row r="1822">
          <cell r="A1822" t="str">
            <v>Operational:Maintenance:Non-infrastructure:Preventative Maintenance:Interval Based:Community Assets:Community Facilities:Galleries:Civil Structures</v>
          </cell>
        </row>
        <row r="1823">
          <cell r="A1823" t="str">
            <v>Operational:Maintenance:Non-infrastructure:Preventative Maintenance:Interval Based:Community Assets:Community Facilities:Galleries:Earthworks</v>
          </cell>
        </row>
        <row r="1824">
          <cell r="A1824" t="str">
            <v>Operational:Maintenance:Non-infrastructure:Preventative Maintenance:Interval Based:Community Assets:Community Facilities:Galleries:Electrical Equipment</v>
          </cell>
        </row>
        <row r="1825">
          <cell r="A1825" t="str">
            <v>Operational:Maintenance:Non-infrastructure:Preventative Maintenance:Interval Based:Community Assets:Community Facilities:Galleries:Mechanical Equipment</v>
          </cell>
        </row>
        <row r="1826">
          <cell r="A1826" t="str">
            <v>Operational:Maintenance:Non-infrastructure:Preventative Maintenance:Interval Based:Community Assets:Community Facilities:Galleries:Metalwork's</v>
          </cell>
        </row>
        <row r="1827">
          <cell r="A1827" t="str">
            <v>Operational:Maintenance:Non-infrastructure:Preventative Maintenance:Interval Based:Community Assets:Community Facilities:Galleries:Pavements</v>
          </cell>
        </row>
        <row r="1828">
          <cell r="A1828" t="str">
            <v>Operational:Maintenance:Non-infrastructure:Preventative Maintenance:Interval Based:Community Assets:Community Facilities:Galleries:Service Connections on Site</v>
          </cell>
        </row>
        <row r="1829">
          <cell r="A1829" t="str">
            <v>Operational:Maintenance:Non-infrastructure:Preventative Maintenance:Interval Based:Community Assets:Community Facilities:Theatres</v>
          </cell>
        </row>
        <row r="1830">
          <cell r="A1830" t="str">
            <v>Operational:Maintenance:Non-infrastructure:Preventative Maintenance:Interval Based:Community Assets:Community Facilities:Theatres:Land</v>
          </cell>
        </row>
        <row r="1831">
          <cell r="A1831" t="str">
            <v>Operational:Maintenance:Non-infrastructure:Preventative Maintenance:Interval Based:Community Assets:Community Facilities:Theatres:Buildings</v>
          </cell>
        </row>
        <row r="1832">
          <cell r="A1832" t="str">
            <v>Operational:Maintenance:Non-infrastructure:Preventative Maintenance:Interval Based:Community Assets:Community Facilities:Theatres:External Facilities</v>
          </cell>
        </row>
        <row r="1833">
          <cell r="A1833" t="str">
            <v>Operational:Maintenance:Non-infrastructure:Preventative Maintenance:Interval Based:Community Assets:Community Facilities:Theatres:Civil Structures</v>
          </cell>
        </row>
        <row r="1834">
          <cell r="A1834" t="str">
            <v>Operational:Maintenance:Non-infrastructure:Preventative Maintenance:Interval Based:Community Assets:Community Facilities:Theatres:Earthworks</v>
          </cell>
        </row>
        <row r="1835">
          <cell r="A1835" t="str">
            <v>Operational:Maintenance:Non-infrastructure:Preventative Maintenance:Interval Based:Community Assets:Community Facilities:Theatres:Electrical Equipment</v>
          </cell>
        </row>
        <row r="1836">
          <cell r="A1836" t="str">
            <v>Operational:Maintenance:Non-infrastructure:Preventative Maintenance:Interval Based:Community Assets:Community Facilities:Theatres:Mechanical Equipment</v>
          </cell>
        </row>
        <row r="1837">
          <cell r="A1837" t="str">
            <v>Operational:Maintenance:Non-infrastructure:Preventative Maintenance:Interval Based:Community Assets:Community Facilities:Theatres:Metalwork's</v>
          </cell>
        </row>
        <row r="1838">
          <cell r="A1838" t="str">
            <v>Operational:Maintenance:Non-infrastructure:Preventative Maintenance:Interval Based:Community Assets:Community Facilities:Theatres:Pavements</v>
          </cell>
        </row>
        <row r="1839">
          <cell r="A1839" t="str">
            <v>Operational:Maintenance:Non-infrastructure:Preventative Maintenance:Interval Based:Community Assets:Community Facilities:Theatres:Service Connections on Site</v>
          </cell>
        </row>
        <row r="1840">
          <cell r="A1840" t="str">
            <v>Operational:Maintenance:Non-infrastructure:Preventative Maintenance:Interval Based:Community Assets:Community Facilities:Libraries</v>
          </cell>
        </row>
        <row r="1841">
          <cell r="A1841" t="str">
            <v>Operational:Maintenance:Non-infrastructure:Preventative Maintenance:Interval Based:Community Assets:Community Facilities:Libraries:Land</v>
          </cell>
        </row>
        <row r="1842">
          <cell r="A1842" t="str">
            <v>Operational:Maintenance:Non-infrastructure:Preventative Maintenance:Interval Based:Community Assets:Community Facilities:Libraries:Buildings</v>
          </cell>
        </row>
        <row r="1843">
          <cell r="A1843" t="str">
            <v>Operational:Maintenance:Non-infrastructure:Preventative Maintenance:Interval Based:Community Assets:Community Facilities:Libraries:External Facilities</v>
          </cell>
        </row>
        <row r="1844">
          <cell r="A1844" t="str">
            <v>Operational:Maintenance:Non-infrastructure:Preventative Maintenance:Interval Based:Community Assets:Community Facilities:Libraries:Civil Structures</v>
          </cell>
        </row>
        <row r="1845">
          <cell r="A1845" t="str">
            <v>Operational:Maintenance:Non-infrastructure:Preventative Maintenance:Interval Based:Community Assets:Community Facilities:Libraries:Earthworks</v>
          </cell>
        </row>
        <row r="1846">
          <cell r="A1846" t="str">
            <v>Operational:Maintenance:Non-infrastructure:Preventative Maintenance:Interval Based:Community Assets:Community Facilities:Libraries:Electrical Equipment</v>
          </cell>
        </row>
        <row r="1847">
          <cell r="A1847" t="str">
            <v>Operational:Maintenance:Non-infrastructure:Preventative Maintenance:Interval Based:Community Assets:Community Facilities:Libraries:Mechanical Equipment</v>
          </cell>
        </row>
        <row r="1848">
          <cell r="A1848" t="str">
            <v>Operational:Maintenance:Non-infrastructure:Preventative Maintenance:Interval Based:Community Assets:Community Facilities:Libraries:Metalwork's</v>
          </cell>
        </row>
        <row r="1849">
          <cell r="A1849" t="str">
            <v>Operational:Maintenance:Non-infrastructure:Preventative Maintenance:Interval Based:Community Assets:Community Facilities:Libraries:Pavements</v>
          </cell>
        </row>
        <row r="1850">
          <cell r="A1850" t="str">
            <v>Operational:Maintenance:Non-infrastructure:Preventative Maintenance:Interval Based:Community Assets:Community Facilities:Libraries:Service Connections on Site</v>
          </cell>
        </row>
        <row r="1851">
          <cell r="A1851" t="str">
            <v>Operational:Maintenance:Non-infrastructure:Preventative Maintenance:Interval Based:Community Assets:Community Facilities:Cemeteries/Crematoria</v>
          </cell>
        </row>
        <row r="1852">
          <cell r="A1852" t="str">
            <v>Operational:Maintenance:Non-infrastructure:Preventative Maintenance:Interval Based:Community Assets:Community Facilities:Cemeteries/Crematoria:Land</v>
          </cell>
        </row>
        <row r="1853">
          <cell r="A1853" t="str">
            <v>Operational:Maintenance:Non-infrastructure:Preventative Maintenance:Interval Based:Community Assets:Community Facilities:Cemeteries/Crematoria:Buildings</v>
          </cell>
        </row>
        <row r="1854">
          <cell r="A1854" t="str">
            <v>Operational:Maintenance:Non-infrastructure:Preventative Maintenance:Interval Based:Community Assets:Community Facilities:Cemeteries/Crematoria:External Facilities</v>
          </cell>
        </row>
        <row r="1855">
          <cell r="A1855" t="str">
            <v>Operational:Maintenance:Non-infrastructure:Preventative Maintenance:Interval Based:Community Assets:Community Facilities:Cemeteries/Crematoria:Civil Structures</v>
          </cell>
        </row>
        <row r="1856">
          <cell r="A1856" t="str">
            <v>Operational:Maintenance:Non-infrastructure:Preventative Maintenance:Interval Based:Community Assets:Community Facilities:Cemeteries/Crematoria:Earthworks</v>
          </cell>
        </row>
        <row r="1857">
          <cell r="A1857" t="str">
            <v>Operational:Maintenance:Non-infrastructure:Preventative Maintenance:Interval Based:Community Assets:Community Facilities:Cemeteries/Crematoria:Electrical Equipment</v>
          </cell>
        </row>
        <row r="1858">
          <cell r="A1858" t="str">
            <v>Operational:Maintenance:Non-infrastructure:Preventative Maintenance:Interval Based:Community Assets:Community Facilities:Cemeteries/Crematoria:Mechanical Equipment</v>
          </cell>
        </row>
        <row r="1859">
          <cell r="A1859" t="str">
            <v>Operational:Maintenance:Non-infrastructure:Preventative Maintenance:Interval Based:Community Assets:Community Facilities:Cemeteries/Crematoria:Metalwork's</v>
          </cell>
        </row>
        <row r="1860">
          <cell r="A1860" t="str">
            <v>Operational:Maintenance:Non-infrastructure:Preventative Maintenance:Interval Based:Community Assets:Community Facilities:Cemeteries/Crematoria:Pavements</v>
          </cell>
        </row>
        <row r="1861">
          <cell r="A1861" t="str">
            <v>Operational:Maintenance:Non-infrastructure:Preventative Maintenance:Interval Based:Community Assets:Community Facilities:Cemeteries/Crematoria:Service Connections on Site</v>
          </cell>
        </row>
        <row r="1862">
          <cell r="A1862" t="str">
            <v>Operational:Maintenance:Non-infrastructure:Preventative Maintenance:Interval Based:Community Assets:Community Facilities:Police</v>
          </cell>
        </row>
        <row r="1863">
          <cell r="A1863" t="str">
            <v>Operational:Maintenance:Non-infrastructure:Preventative Maintenance:Interval Based:Community Assets:Community Facilities:Police:Land</v>
          </cell>
        </row>
        <row r="1864">
          <cell r="A1864" t="str">
            <v>Operational:Maintenance:Non-infrastructure:Preventative Maintenance:Interval Based:Community Assets:Community Facilities:Police:Buildings</v>
          </cell>
        </row>
        <row r="1865">
          <cell r="A1865" t="str">
            <v>Operational:Maintenance:Non-infrastructure:Preventative Maintenance:Interval Based:Community Assets:Community Facilities:Police:External Facilities</v>
          </cell>
        </row>
        <row r="1866">
          <cell r="A1866" t="str">
            <v>Operational:Maintenance:Non-infrastructure:Preventative Maintenance:Interval Based:Community Assets:Community Facilities:Police:Civil Structures</v>
          </cell>
        </row>
        <row r="1867">
          <cell r="A1867" t="str">
            <v>Operational:Maintenance:Non-infrastructure:Preventative Maintenance:Interval Based:Community Assets:Community Facilities:Police:Earthworks</v>
          </cell>
        </row>
        <row r="1868">
          <cell r="A1868" t="str">
            <v>Operational:Maintenance:Non-infrastructure:Preventative Maintenance:Interval Based:Community Assets:Community Facilities:Police:Electrical Equipment</v>
          </cell>
        </row>
        <row r="1869">
          <cell r="A1869" t="str">
            <v>Operational:Maintenance:Non-infrastructure:Preventative Maintenance:Interval Based:Community Assets:Community Facilities:Police:Mechanical Equipment</v>
          </cell>
        </row>
        <row r="1870">
          <cell r="A1870" t="str">
            <v>Operational:Maintenance:Non-infrastructure:Preventative Maintenance:Interval Based:Community Assets:Community Facilities:Police:Metalwork's</v>
          </cell>
        </row>
        <row r="1871">
          <cell r="A1871" t="str">
            <v>Operational:Maintenance:Non-infrastructure:Preventative Maintenance:Interval Based:Community Assets:Community Facilities:Police:Pavements</v>
          </cell>
        </row>
        <row r="1872">
          <cell r="A1872" t="str">
            <v>Operational:Maintenance:Non-infrastructure:Preventative Maintenance:Interval Based:Community Assets:Community Facilities:Police:Service Connections on Site</v>
          </cell>
        </row>
        <row r="1873">
          <cell r="A1873" t="str">
            <v>Operational:Maintenance:Non-infrastructure:Preventative Maintenance:Interval Based:Community Assets:Community Facilities:Parks</v>
          </cell>
        </row>
        <row r="1874">
          <cell r="A1874" t="str">
            <v>Operational:Maintenance:Non-infrastructure:Preventative Maintenance:Interval Based:Community Assets:Community Facilities:Parks:Land</v>
          </cell>
        </row>
        <row r="1875">
          <cell r="A1875" t="str">
            <v>Operational:Maintenance:Non-infrastructure:Preventative Maintenance:Interval Based:Community Assets:Community Facilities:Parks:Buildings</v>
          </cell>
        </row>
        <row r="1876">
          <cell r="A1876" t="str">
            <v>Operational:Maintenance:Non-infrastructure:Preventative Maintenance:Interval Based:Community Assets:Community Facilities:Parks:External Facilities</v>
          </cell>
        </row>
        <row r="1877">
          <cell r="A1877" t="str">
            <v>Operational:Maintenance:Non-infrastructure:Preventative Maintenance:Interval Based:Community Assets:Community Facilities:Parks:Civil Structures</v>
          </cell>
        </row>
        <row r="1878">
          <cell r="A1878" t="str">
            <v>Operational:Maintenance:Non-infrastructure:Preventative Maintenance:Interval Based:Community Assets:Community Facilities:Parks:Earthworks</v>
          </cell>
        </row>
        <row r="1879">
          <cell r="A1879" t="str">
            <v>Operational:Maintenance:Non-infrastructure:Preventative Maintenance:Interval Based:Community Assets:Community Facilities:Parks:Electrical Equipment</v>
          </cell>
        </row>
        <row r="1880">
          <cell r="A1880" t="str">
            <v>Operational:Maintenance:Non-infrastructure:Preventative Maintenance:Interval Based:Community Assets:Community Facilities:Parks:Mechanical Equipment</v>
          </cell>
        </row>
        <row r="1881">
          <cell r="A1881" t="str">
            <v>Operational:Maintenance:Non-infrastructure:Preventative Maintenance:Interval Based:Community Assets:Community Facilities:Parks:Metalwork's</v>
          </cell>
        </row>
        <row r="1882">
          <cell r="A1882" t="str">
            <v>Operational:Maintenance:Non-infrastructure:Preventative Maintenance:Interval Based:Community Assets:Community Facilities:Parks:Pavements</v>
          </cell>
        </row>
        <row r="1883">
          <cell r="A1883" t="str">
            <v>Operational:Maintenance:Non-infrastructure:Preventative Maintenance:Interval Based:Community Assets:Community Facilities:Parks:Service Connections on Site</v>
          </cell>
        </row>
        <row r="1884">
          <cell r="A1884" t="str">
            <v>Operational:Maintenance:Non-infrastructure:Preventative Maintenance:Interval Based:Community Assets:Community Facilities:Public Open Space</v>
          </cell>
        </row>
        <row r="1885">
          <cell r="A1885" t="str">
            <v>Operational:Maintenance:Non-infrastructure:Preventative Maintenance:Interval Based:Community Assets:Community Facilities:Public Open Space:Land</v>
          </cell>
        </row>
        <row r="1886">
          <cell r="A1886" t="str">
            <v>Operational:Maintenance:Non-infrastructure:Preventative Maintenance:Interval Based:Community Assets:Community Facilities:Public Open Space:Buildings</v>
          </cell>
        </row>
        <row r="1887">
          <cell r="A1887" t="str">
            <v>Operational:Maintenance:Non-infrastructure:Preventative Maintenance:Interval Based:Community Assets:Community Facilities:Public Open Space:External Facilities</v>
          </cell>
        </row>
        <row r="1888">
          <cell r="A1888" t="str">
            <v>Operational:Maintenance:Non-infrastructure:Preventative Maintenance:Interval Based:Community Assets:Community Facilities:Public Open Space:Civil Structures</v>
          </cell>
        </row>
        <row r="1889">
          <cell r="A1889" t="str">
            <v>Operational:Maintenance:Non-infrastructure:Preventative Maintenance:Interval Based:Community Assets:Community Facilities:Public Open Space:Earthworks</v>
          </cell>
        </row>
        <row r="1890">
          <cell r="A1890" t="str">
            <v>Operational:Maintenance:Non-infrastructure:Preventative Maintenance:Interval Based:Community Assets:Community Facilities:Public Open Space:Electrical Equipment</v>
          </cell>
        </row>
        <row r="1891">
          <cell r="A1891" t="str">
            <v>Operational:Maintenance:Non-infrastructure:Preventative Maintenance:Interval Based:Community Assets:Community Facilities:Public Open Space:Mechanical Equipment</v>
          </cell>
        </row>
        <row r="1892">
          <cell r="A1892" t="str">
            <v>Operational:Maintenance:Non-infrastructure:Preventative Maintenance:Interval Based:Community Assets:Community Facilities:Public Open Space:Metalwork's</v>
          </cell>
        </row>
        <row r="1893">
          <cell r="A1893" t="str">
            <v>Operational:Maintenance:Non-infrastructure:Preventative Maintenance:Interval Based:Community Assets:Community Facilities:Public Open Space:Pavements</v>
          </cell>
        </row>
        <row r="1894">
          <cell r="A1894" t="str">
            <v>Operational:Maintenance:Non-infrastructure:Preventative Maintenance:Interval Based:Community Assets:Community Facilities:Public Open Space:Service Connections on Site</v>
          </cell>
        </row>
        <row r="1895">
          <cell r="A1895" t="str">
            <v>Operational:Maintenance:Non-infrastructure:Preventative Maintenance:Interval Based:Community Assets:Community Facilities:Nature Reserves</v>
          </cell>
        </row>
        <row r="1896">
          <cell r="A1896" t="str">
            <v>Operational:Maintenance:Non-infrastructure:Preventative Maintenance:Interval Based:Community Assets:Community Facilities:Nature Reserves:Land</v>
          </cell>
        </row>
        <row r="1897">
          <cell r="A1897" t="str">
            <v>Operational:Maintenance:Non-infrastructure:Preventative Maintenance:Interval Based:Community Assets:Community Facilities:Nature Reserves:Buildings</v>
          </cell>
        </row>
        <row r="1898">
          <cell r="A1898" t="str">
            <v>Operational:Maintenance:Non-infrastructure:Preventative Maintenance:Interval Based:Community Assets:Community Facilities:Nature Reserves:External Facilities</v>
          </cell>
        </row>
        <row r="1899">
          <cell r="A1899" t="str">
            <v>Operational:Maintenance:Non-infrastructure:Preventative Maintenance:Interval Based:Community Assets:Community Facilities:Nature Reserves:Civil Structures</v>
          </cell>
        </row>
        <row r="1900">
          <cell r="A1900" t="str">
            <v>Operational:Maintenance:Non-infrastructure:Preventative Maintenance:Interval Based:Community Assets:Community Facilities:Nature Reserves:Earthworks</v>
          </cell>
        </row>
        <row r="1901">
          <cell r="A1901" t="str">
            <v>Operational:Maintenance:Non-infrastructure:Preventative Maintenance:Interval Based:Community Assets:Community Facilities:Nature Reserves:Electrical Equipment</v>
          </cell>
        </row>
        <row r="1902">
          <cell r="A1902" t="str">
            <v>Operational:Maintenance:Non-infrastructure:Preventative Maintenance:Interval Based:Community Assets:Community Facilities:Nature Reserves:Mechanical Equipment</v>
          </cell>
        </row>
        <row r="1903">
          <cell r="A1903" t="str">
            <v>Operational:Maintenance:Non-infrastructure:Preventative Maintenance:Interval Based:Community Assets:Community Facilities:Nature Reserves:Metalwork's</v>
          </cell>
        </row>
        <row r="1904">
          <cell r="A1904" t="str">
            <v>Operational:Maintenance:Non-infrastructure:Preventative Maintenance:Interval Based:Community Assets:Community Facilities:Nature Reserves:Pavements</v>
          </cell>
        </row>
        <row r="1905">
          <cell r="A1905" t="str">
            <v>Operational:Maintenance:Non-infrastructure:Preventative Maintenance:Interval Based:Community Assets:Community Facilities:Nature Reserves:Service Connections on Site</v>
          </cell>
        </row>
        <row r="1906">
          <cell r="A1906" t="str">
            <v>Operational:Maintenance:Non-infrastructure:Preventative Maintenance:Interval Based:Community Assets:Community Facilities:Public Ablution Facilities</v>
          </cell>
        </row>
        <row r="1907">
          <cell r="A1907" t="str">
            <v>Operational:Maintenance:Non-infrastructure:Preventative Maintenance:Interval Based:Community Assets:Community Facilities:Public Ablution Facilities:Land</v>
          </cell>
        </row>
        <row r="1908">
          <cell r="A1908" t="str">
            <v>Operational:Maintenance:Non-infrastructure:Preventative Maintenance:Interval Based:Community Assets:Community Facilities:Public Ablution Facilities:Buildings</v>
          </cell>
        </row>
        <row r="1909">
          <cell r="A1909" t="str">
            <v>Operational:Maintenance:Non-infrastructure:Preventative Maintenance:Interval Based:Community Assets:Community Facilities:Public Ablution Facilities:External Facilities</v>
          </cell>
        </row>
        <row r="1910">
          <cell r="A1910" t="str">
            <v>Operational:Maintenance:Non-infrastructure:Preventative Maintenance:Interval Based:Community Assets:Community Facilities:Public Ablution Facilities:Civil Structures</v>
          </cell>
        </row>
        <row r="1911">
          <cell r="A1911" t="str">
            <v>Operational:Maintenance:Non-infrastructure:Preventative Maintenance:Interval Based:Community Assets:Community Facilities:Public Ablution Facilities:Earthworks</v>
          </cell>
        </row>
        <row r="1912">
          <cell r="A1912" t="str">
            <v>Operational:Maintenance:Non-infrastructure:Preventative Maintenance:Interval Based:Community Assets:Community Facilities:Public Ablution Facilities:Electrical Equipment</v>
          </cell>
        </row>
        <row r="1913">
          <cell r="A1913" t="str">
            <v>Operational:Maintenance:Non-infrastructure:Preventative Maintenance:Interval Based:Community Assets:Community Facilities:Public Ablution Facilities:Mechanical Equipment</v>
          </cell>
        </row>
        <row r="1914">
          <cell r="A1914" t="str">
            <v>Operational:Maintenance:Non-infrastructure:Preventative Maintenance:Interval Based:Community Assets:Community Facilities:Public Ablution Facilities:Metalwork's</v>
          </cell>
        </row>
        <row r="1915">
          <cell r="A1915" t="str">
            <v>Operational:Maintenance:Non-infrastructure:Preventative Maintenance:Interval Based:Community Assets:Community Facilities:Public Ablution Facilities:Pavements</v>
          </cell>
        </row>
        <row r="1916">
          <cell r="A1916" t="str">
            <v>Operational:Maintenance:Non-infrastructure:Preventative Maintenance:Interval Based:Community Assets:Community Facilities:Public Ablution Facilities:Service Connections on Site</v>
          </cell>
        </row>
        <row r="1917">
          <cell r="A1917" t="str">
            <v>Operational:Maintenance:Non-infrastructure:Preventative Maintenance:Interval Based:Community Assets:Community Facilities:Markets</v>
          </cell>
        </row>
        <row r="1918">
          <cell r="A1918" t="str">
            <v>Operational:Maintenance:Non-infrastructure:Preventative Maintenance:Interval Based:Community Assets:Community Facilities:Markets:Land</v>
          </cell>
        </row>
        <row r="1919">
          <cell r="A1919" t="str">
            <v>Operational:Maintenance:Non-infrastructure:Preventative Maintenance:Interval Based:Community Assets:Community Facilities:Markets:Buildings</v>
          </cell>
        </row>
        <row r="1920">
          <cell r="A1920" t="str">
            <v>Operational:Maintenance:Non-infrastructure:Preventative Maintenance:Interval Based:Community Assets:Community Facilities:Markets:External Facilities</v>
          </cell>
        </row>
        <row r="1921">
          <cell r="A1921" t="str">
            <v>Operational:Maintenance:Non-infrastructure:Preventative Maintenance:Interval Based:Community Assets:Community Facilities:Markets:Civil Structures</v>
          </cell>
        </row>
        <row r="1922">
          <cell r="A1922" t="str">
            <v>Operational:Maintenance:Non-infrastructure:Preventative Maintenance:Interval Based:Community Assets:Community Facilities:Markets:Earthworks</v>
          </cell>
        </row>
        <row r="1923">
          <cell r="A1923" t="str">
            <v>Operational:Maintenance:Non-infrastructure:Preventative Maintenance:Interval Based:Community Assets:Community Facilities:Markets:Electrical Equipment</v>
          </cell>
        </row>
        <row r="1924">
          <cell r="A1924" t="str">
            <v>Operational:Maintenance:Non-infrastructure:Preventative Maintenance:Interval Based:Community Assets:Community Facilities:Markets:Mechanical Equipment</v>
          </cell>
        </row>
        <row r="1925">
          <cell r="A1925" t="str">
            <v>Operational:Maintenance:Non-infrastructure:Preventative Maintenance:Interval Based:Community Assets:Community Facilities:Markets:Metalwork's</v>
          </cell>
        </row>
        <row r="1926">
          <cell r="A1926" t="str">
            <v>Operational:Maintenance:Non-infrastructure:Preventative Maintenance:Interval Based:Community Assets:Community Facilities:Markets:Pavements</v>
          </cell>
        </row>
        <row r="1927">
          <cell r="A1927" t="str">
            <v>Operational:Maintenance:Non-infrastructure:Preventative Maintenance:Interval Based:Community Assets:Community Facilities:Markets:Service Connections on Site</v>
          </cell>
        </row>
        <row r="1928">
          <cell r="A1928" t="str">
            <v>Operational:Maintenance:Non-infrastructure:Preventative Maintenance:Interval Based:Community Assets:Community Facilities:Stalls</v>
          </cell>
        </row>
        <row r="1929">
          <cell r="A1929" t="str">
            <v>Operational:Maintenance:Non-infrastructure:Preventative Maintenance:Interval Based:Community Assets:Community Facilities:Stalls:Land</v>
          </cell>
        </row>
        <row r="1930">
          <cell r="A1930" t="str">
            <v>Operational:Maintenance:Non-infrastructure:Preventative Maintenance:Interval Based:Community Assets:Community Facilities:Stalls:Buildings</v>
          </cell>
        </row>
        <row r="1931">
          <cell r="A1931" t="str">
            <v>Operational:Maintenance:Non-infrastructure:Preventative Maintenance:Interval Based:Community Assets:Community Facilities:Stalls:External Facilities</v>
          </cell>
        </row>
        <row r="1932">
          <cell r="A1932" t="str">
            <v>Operational:Maintenance:Non-infrastructure:Preventative Maintenance:Interval Based:Community Assets:Community Facilities:Stalls:Civil Structures</v>
          </cell>
        </row>
        <row r="1933">
          <cell r="A1933" t="str">
            <v>Operational:Maintenance:Non-infrastructure:Preventative Maintenance:Interval Based:Community Assets:Community Facilities:Stalls:Earthworks</v>
          </cell>
        </row>
        <row r="1934">
          <cell r="A1934" t="str">
            <v>Operational:Maintenance:Non-infrastructure:Preventative Maintenance:Interval Based:Community Assets:Community Facilities:Stalls:Electrical Equipment</v>
          </cell>
        </row>
        <row r="1935">
          <cell r="A1935" t="str">
            <v>Operational:Maintenance:Non-infrastructure:Preventative Maintenance:Interval Based:Community Assets:Community Facilities:Stalls:Mechanical Equipment</v>
          </cell>
        </row>
        <row r="1936">
          <cell r="A1936" t="str">
            <v>Operational:Maintenance:Non-infrastructure:Preventative Maintenance:Interval Based:Community Assets:Community Facilities:Stalls:Metalwork's</v>
          </cell>
        </row>
        <row r="1937">
          <cell r="A1937" t="str">
            <v>Operational:Maintenance:Non-infrastructure:Preventative Maintenance:Interval Based:Community Assets:Community Facilities:Stalls:Pavements</v>
          </cell>
        </row>
        <row r="1938">
          <cell r="A1938" t="str">
            <v>Operational:Maintenance:Non-infrastructure:Preventative Maintenance:Interval Based:Community Assets:Community Facilities:Stalls:Service Connections on Site</v>
          </cell>
        </row>
        <row r="1939">
          <cell r="A1939" t="str">
            <v>Operational:Maintenance:Non-infrastructure:Preventative Maintenance:Interval Based:Community Assets:Community Facilities:Abattoirs</v>
          </cell>
        </row>
        <row r="1940">
          <cell r="A1940" t="str">
            <v>Operational:Maintenance:Non-infrastructure:Preventative Maintenance:Interval Based:Community Assets:Community Facilities:Abattoirs:Land</v>
          </cell>
        </row>
        <row r="1941">
          <cell r="A1941" t="str">
            <v>Operational:Maintenance:Non-infrastructure:Preventative Maintenance:Interval Based:Community Assets:Community Facilities:Abattoirs:Buildings</v>
          </cell>
        </row>
        <row r="1942">
          <cell r="A1942" t="str">
            <v>Operational:Maintenance:Non-infrastructure:Preventative Maintenance:Interval Based:Community Assets:Community Facilities:Abattoirs:External Facilities</v>
          </cell>
        </row>
        <row r="1943">
          <cell r="A1943" t="str">
            <v>Operational:Maintenance:Non-infrastructure:Preventative Maintenance:Interval Based:Community Assets:Community Facilities:Abattoirs:Civil Structures</v>
          </cell>
        </row>
        <row r="1944">
          <cell r="A1944" t="str">
            <v>Operational:Maintenance:Non-infrastructure:Preventative Maintenance:Interval Based:Community Assets:Community Facilities:Abattoirs:Earthworks</v>
          </cell>
        </row>
        <row r="1945">
          <cell r="A1945" t="str">
            <v>Operational:Maintenance:Non-infrastructure:Preventative Maintenance:Interval Based:Community Assets:Community Facilities:Abattoirs:Electrical Equipment</v>
          </cell>
        </row>
        <row r="1946">
          <cell r="A1946" t="str">
            <v>Operational:Maintenance:Non-infrastructure:Preventative Maintenance:Interval Based:Community Assets:Community Facilities:Abattoirs:Mechanical Equipment</v>
          </cell>
        </row>
        <row r="1947">
          <cell r="A1947" t="str">
            <v>Operational:Maintenance:Non-infrastructure:Preventative Maintenance:Interval Based:Community Assets:Community Facilities:Abattoirs:Metalwork's</v>
          </cell>
        </row>
        <row r="1948">
          <cell r="A1948" t="str">
            <v>Operational:Maintenance:Non-infrastructure:Preventative Maintenance:Interval Based:Community Assets:Community Facilities:Abattoirs:Pavements</v>
          </cell>
        </row>
        <row r="1949">
          <cell r="A1949" t="str">
            <v>Operational:Maintenance:Non-infrastructure:Preventative Maintenance:Interval Based:Community Assets:Community Facilities:Abattoirs:Service Connections on Site</v>
          </cell>
        </row>
        <row r="1950">
          <cell r="A1950" t="str">
            <v>Operational:Maintenance:Non-infrastructure:Preventative Maintenance:Interval Based:Community Assets:Community Facilities:Airports</v>
          </cell>
        </row>
        <row r="1951">
          <cell r="A1951" t="str">
            <v>Operational:Maintenance:Non-infrastructure:Preventative Maintenance:Interval Based:Community Assets:Community Facilities:Airports:Land</v>
          </cell>
        </row>
        <row r="1952">
          <cell r="A1952" t="str">
            <v>Operational:Maintenance:Non-infrastructure:Preventative Maintenance:Interval Based:Community Assets:Community Facilities:Airports:Buildings</v>
          </cell>
        </row>
        <row r="1953">
          <cell r="A1953" t="str">
            <v>Operational:Maintenance:Non-infrastructure:Preventative Maintenance:Interval Based:Community Assets:Community Facilities:Airports:External Facilities</v>
          </cell>
        </row>
        <row r="1954">
          <cell r="A1954" t="str">
            <v>Operational:Maintenance:Non-infrastructure:Preventative Maintenance:Interval Based:Community Assets:Community Facilities:Airports:Civil Structures</v>
          </cell>
        </row>
        <row r="1955">
          <cell r="A1955" t="str">
            <v>Operational:Maintenance:Non-infrastructure:Preventative Maintenance:Interval Based:Community Assets:Community Facilities:Airports:Earthworks</v>
          </cell>
        </row>
        <row r="1956">
          <cell r="A1956" t="str">
            <v>Operational:Maintenance:Non-infrastructure:Preventative Maintenance:Interval Based:Community Assets:Community Facilities:Airports:Electrical Equipment</v>
          </cell>
        </row>
        <row r="1957">
          <cell r="A1957" t="str">
            <v>Operational:Maintenance:Non-infrastructure:Preventative Maintenance:Interval Based:Community Assets:Community Facilities:Airports:Mechanical Equipment</v>
          </cell>
        </row>
        <row r="1958">
          <cell r="A1958" t="str">
            <v>Operational:Maintenance:Non-infrastructure:Preventative Maintenance:Interval Based:Community Assets:Community Facilities:Airports:Metalwork's</v>
          </cell>
        </row>
        <row r="1959">
          <cell r="A1959" t="str">
            <v>Operational:Maintenance:Non-infrastructure:Preventative Maintenance:Interval Based:Community Assets:Community Facilities:Airports:Pavements</v>
          </cell>
        </row>
        <row r="1960">
          <cell r="A1960" t="str">
            <v>Operational:Maintenance:Non-infrastructure:Preventative Maintenance:Interval Based:Community Assets:Community Facilities:Airports:Service Connections on Site</v>
          </cell>
        </row>
        <row r="1961">
          <cell r="A1961" t="str">
            <v>Operational:Maintenance:Non-infrastructure:Preventative Maintenance:Interval Based:Community Assets:Community Facilities:Taxi Ranks/Bus Terminals</v>
          </cell>
        </row>
        <row r="1962">
          <cell r="A1962" t="str">
            <v>Operational:Maintenance:Non-infrastructure:Preventative Maintenance:Interval Based:Community Assets:Community Facilities:Taxi Ranks/Bus Terminals:Land</v>
          </cell>
        </row>
        <row r="1963">
          <cell r="A1963" t="str">
            <v>Operational:Maintenance:Non-infrastructure:Preventative Maintenance:Interval Based:Community Assets:Community Facilities:Taxi Ranks/Bus Terminals:Buildings</v>
          </cell>
        </row>
        <row r="1964">
          <cell r="A1964" t="str">
            <v>Operational:Maintenance:Non-infrastructure:Preventative Maintenance:Interval Based:Community Assets:Community Facilities:Taxi Ranks/Bus Terminals:External Facilities</v>
          </cell>
        </row>
        <row r="1965">
          <cell r="A1965" t="str">
            <v>Operational:Maintenance:Non-infrastructure:Preventative Maintenance:Interval Based:Community Assets:Community Facilities:Taxi Ranks/Bus Terminals:Civil Structures</v>
          </cell>
        </row>
        <row r="1966">
          <cell r="A1966" t="str">
            <v>Operational:Maintenance:Non-infrastructure:Preventative Maintenance:Interval Based:Community Assets:Community Facilities:Taxi Ranks/Bus Terminals:Earthworks</v>
          </cell>
        </row>
        <row r="1967">
          <cell r="A1967" t="str">
            <v>Operational:Maintenance:Non-infrastructure:Preventative Maintenance:Interval Based:Community Assets:Community Facilities:Taxi Ranks/Bus Terminals:Electrical Equipment</v>
          </cell>
        </row>
        <row r="1968">
          <cell r="A1968" t="str">
            <v>Operational:Maintenance:Non-infrastructure:Preventative Maintenance:Interval Based:Community Assets:Community Facilities:Taxi Ranks/Bus Terminals:Mechanical Equipment</v>
          </cell>
        </row>
        <row r="1969">
          <cell r="A1969" t="str">
            <v>Operational:Maintenance:Non-infrastructure:Preventative Maintenance:Interval Based:Community Assets:Community Facilities:Taxi Ranks/Bus Terminals:Metalwork's</v>
          </cell>
        </row>
        <row r="1970">
          <cell r="A1970" t="str">
            <v>Operational:Maintenance:Non-infrastructure:Preventative Maintenance:Interval Based:Community Assets:Community Facilities:Taxi Ranks/Bus Terminals:Pavements</v>
          </cell>
        </row>
        <row r="1971">
          <cell r="A1971" t="str">
            <v>Operational:Maintenance:Non-infrastructure:Preventative Maintenance:Interval Based:Community Assets:Community Facilities:Taxi Ranks/Bus Terminals:Service Connections on Site</v>
          </cell>
        </row>
        <row r="1972">
          <cell r="A1972" t="str">
            <v>Operational:Maintenance:Non-infrastructure:Preventative Maintenance:Interval Based:Community Assets:Community Facilities:Capital Spares</v>
          </cell>
        </row>
        <row r="1973">
          <cell r="A1973" t="str">
            <v>Operational:Maintenance:Non-infrastructure:Preventative Maintenance:Interval Based:Community Assets:Sport and Recreation Facilities</v>
          </cell>
        </row>
        <row r="1974">
          <cell r="A1974" t="str">
            <v>Operational:Maintenance:Non-infrastructure:Preventative Maintenance:Interval Based:Community Assets:Sport and Recreation Facilities:Indoor Facilities</v>
          </cell>
        </row>
        <row r="1975">
          <cell r="A1975" t="str">
            <v>Operational:Maintenance:Non-infrastructure:Preventative Maintenance:Interval Based:Community Assets:Sport and Recreation Facilities:Indoor Facilities:Land</v>
          </cell>
        </row>
        <row r="1976">
          <cell r="A1976" t="str">
            <v>Operational:Maintenance:Non-infrastructure:Preventative Maintenance:Interval Based:Community Assets:Sport and Recreation Facilities:Indoor Facilities:Buildings</v>
          </cell>
        </row>
        <row r="1977">
          <cell r="A1977" t="str">
            <v>Operational:Maintenance:Non-infrastructure:Preventative Maintenance:Interval Based:Community Assets:Sport and Recreation Facilities:Indoor Facilities:External Facilities</v>
          </cell>
        </row>
        <row r="1978">
          <cell r="A1978" t="str">
            <v>Operational:Maintenance:Non-infrastructure:Preventative Maintenance:Interval Based:Community Assets:Sport and Recreation Facilities:Indoor Facilities:Civil Structures</v>
          </cell>
        </row>
        <row r="1979">
          <cell r="A1979" t="str">
            <v>Operational:Maintenance:Non-infrastructure:Preventative Maintenance:Interval Based:Community Assets:Sport and Recreation Facilities:Indoor Facilities:Earthworks</v>
          </cell>
        </row>
        <row r="1980">
          <cell r="A1980" t="str">
            <v>Operational:Maintenance:Non-infrastructure:Preventative Maintenance:Interval Based:Community Assets:Sport and Recreation Facilities:Indoor Facilities:Electrical Equipment</v>
          </cell>
        </row>
        <row r="1981">
          <cell r="A1981" t="str">
            <v>Operational:Maintenance:Non-infrastructure:Preventative Maintenance:Interval Based:Community Assets:Sport and Recreation Facilities:Indoor Facilities:Mechanical Equipment</v>
          </cell>
        </row>
        <row r="1982">
          <cell r="A1982" t="str">
            <v>Operational:Maintenance:Non-infrastructure:Preventative Maintenance:Interval Based:Community Assets:Sport and Recreation Facilities:Indoor Facilities:Metalwork's</v>
          </cell>
        </row>
        <row r="1983">
          <cell r="A1983" t="str">
            <v>Operational:Maintenance:Non-infrastructure:Preventative Maintenance:Interval Based:Community Assets:Sport and Recreation Facilities:Indoor Facilities:Pavements</v>
          </cell>
        </row>
        <row r="1984">
          <cell r="A1984" t="str">
            <v>Operational:Maintenance:Non-infrastructure:Preventative Maintenance:Interval Based:Community Assets:Sport and Recreation Facilities:Indoor Facilities:Service Connections on Site</v>
          </cell>
        </row>
        <row r="1985">
          <cell r="A1985" t="str">
            <v>Operational:Maintenance:Non-infrastructure:Preventative Maintenance:Interval Based:Community Assets:Sport and Recreation Facilities:Outdoor Facilities</v>
          </cell>
        </row>
        <row r="1986">
          <cell r="A1986" t="str">
            <v>Operational:Maintenance:Non-infrastructure:Preventative Maintenance:Interval Based:Community Assets:Sport and Recreation Facilities:Outdoor Facilities:Land</v>
          </cell>
        </row>
        <row r="1987">
          <cell r="A1987" t="str">
            <v>Operational:Maintenance:Non-infrastructure:Preventative Maintenance:Interval Based:Community Assets:Sport and Recreation Facilities:Outdoor Facilities:Buildings</v>
          </cell>
        </row>
        <row r="1988">
          <cell r="A1988" t="str">
            <v>Operational:Maintenance:Non-infrastructure:Preventative Maintenance:Interval Based:Community Assets:Sport and Recreation Facilities:Outdoor Facilities:External Facilities</v>
          </cell>
        </row>
        <row r="1989">
          <cell r="A1989" t="str">
            <v>Operational:Maintenance:Non-infrastructure:Preventative Maintenance:Interval Based:Community Assets:Sport and Recreation Facilities:Outdoor Facilities:Civil Structures</v>
          </cell>
        </row>
        <row r="1990">
          <cell r="A1990" t="str">
            <v>Operational:Maintenance:Non-infrastructure:Preventative Maintenance:Interval Based:Community Assets:Sport and Recreation Facilities:Outdoor Facilities:Earthworks</v>
          </cell>
        </row>
        <row r="1991">
          <cell r="A1991" t="str">
            <v>Operational:Maintenance:Non-infrastructure:Preventative Maintenance:Interval Based:Community Assets:Sport and Recreation Facilities:Outdoor Facilities:Electrical Equipment</v>
          </cell>
        </row>
        <row r="1992">
          <cell r="A1992" t="str">
            <v>Operational:Maintenance:Non-infrastructure:Preventative Maintenance:Interval Based:Community Assets:Sport and Recreation Facilities:Outdoor Facilities:Mechanical Equipment</v>
          </cell>
        </row>
        <row r="1993">
          <cell r="A1993" t="str">
            <v>Operational:Maintenance:Non-infrastructure:Preventative Maintenance:Interval Based:Community Assets:Sport and Recreation Facilities:Outdoor Facilities:Metalwork's</v>
          </cell>
        </row>
        <row r="1994">
          <cell r="A1994" t="str">
            <v>Operational:Maintenance:Non-infrastructure:Preventative Maintenance:Interval Based:Community Assets:Sport and Recreation Facilities:Outdoor Facilities:Pavements</v>
          </cell>
        </row>
        <row r="1995">
          <cell r="A1995" t="str">
            <v>Operational:Maintenance:Non-infrastructure:Preventative Maintenance:Interval Based:Community Assets:Sport and Recreation Facilities:Outdoor Facilities:Service Connections on Site</v>
          </cell>
        </row>
        <row r="1996">
          <cell r="A1996" t="str">
            <v>Operational:Maintenance:Non-infrastructure:Preventative Maintenance:Interval Based:Community Assets:Sport and Recreation Facilities:Capital Spares</v>
          </cell>
        </row>
        <row r="1997">
          <cell r="A1997" t="str">
            <v>Operational:Maintenance:Non-infrastructure:Preventative Maintenance:Interval Based:Other Assets</v>
          </cell>
        </row>
        <row r="1998">
          <cell r="A1998" t="str">
            <v>Operational:Maintenance:Non-infrastructure:Preventative Maintenance:Interval Based:Other Assets:Operational Buildings</v>
          </cell>
        </row>
        <row r="1999">
          <cell r="A1999" t="str">
            <v>Operational:Maintenance:Non-infrastructure:Preventative Maintenance:Interval Based:Other Assets:Operational Buildings:Municipal Offices</v>
          </cell>
        </row>
        <row r="2000">
          <cell r="A2000" t="str">
            <v>Operational:Maintenance:Non-infrastructure:Preventative Maintenance:Interval Based:Other Assets:Operational Buildings:Municipal Offices:Land</v>
          </cell>
        </row>
        <row r="2001">
          <cell r="A2001" t="str">
            <v>Operational:Maintenance:Non-infrastructure:Preventative Maintenance:Interval Based:Other Assets:Operational Buildings:Municipal Offices:Buildings</v>
          </cell>
        </row>
        <row r="2002">
          <cell r="A2002" t="str">
            <v>Operational:Maintenance:Non-infrastructure:Preventative Maintenance:Interval Based:Other Assets:Operational Buildings:Municipal Offices:External Facilities</v>
          </cell>
        </row>
        <row r="2003">
          <cell r="A2003" t="str">
            <v>Operational:Maintenance:Non-infrastructure:Preventative Maintenance:Interval Based:Other Assets:Operational Buildings:Municipal Offices:Civil Structures</v>
          </cell>
        </row>
        <row r="2004">
          <cell r="A2004" t="str">
            <v>Operational:Maintenance:Non-infrastructure:Preventative Maintenance:Interval Based:Other Assets:Operational Buildings:Municipal Offices:Earthworks</v>
          </cell>
        </row>
        <row r="2005">
          <cell r="A2005" t="str">
            <v>Operational:Maintenance:Non-infrastructure:Preventative Maintenance:Interval Based:Other Assets:Operational Buildings:Municipal Offices:Electrical Equipment</v>
          </cell>
        </row>
        <row r="2006">
          <cell r="A2006" t="str">
            <v>Operational:Maintenance:Non-infrastructure:Preventative Maintenance:Interval Based:Other Assets:Operational Buildings:Municipal Offices:Mechanical Equipment</v>
          </cell>
        </row>
        <row r="2007">
          <cell r="A2007" t="str">
            <v>Operational:Maintenance:Non-infrastructure:Preventative Maintenance:Interval Based:Other Assets:Operational Buildings:Municipal Offices:Metalwork's</v>
          </cell>
        </row>
        <row r="2008">
          <cell r="A2008" t="str">
            <v>Operational:Maintenance:Non-infrastructure:Preventative Maintenance:Interval Based:Other Assets:Operational Buildings:Municipal Offices:Pavements</v>
          </cell>
        </row>
        <row r="2009">
          <cell r="A2009" t="str">
            <v>Operational:Maintenance:Non-infrastructure:Preventative Maintenance:Interval Based:Other Assets:Operational Buildings:Municipal Offices:Service Connections on Site</v>
          </cell>
        </row>
        <row r="2010">
          <cell r="A2010" t="str">
            <v>Operational:Maintenance:Non-infrastructure:Preventative Maintenance:Interval Based:Other Assets:Operational Buildings:Pay/Enquiry Points</v>
          </cell>
        </row>
        <row r="2011">
          <cell r="A2011" t="str">
            <v>Operational:Maintenance:Non-infrastructure:Preventative Maintenance:Interval Based:Other Assets:Operational Buildings:Pay/Enquiry Points:Land</v>
          </cell>
        </row>
        <row r="2012">
          <cell r="A2012" t="str">
            <v>Operational:Maintenance:Non-infrastructure:Preventative Maintenance:Interval Based:Other Assets:Operational Buildings:Pay/Enquiry Points:Buildings</v>
          </cell>
        </row>
        <row r="2013">
          <cell r="A2013" t="str">
            <v>Operational:Maintenance:Non-infrastructure:Preventative Maintenance:Interval Based:Other Assets:Operational Buildings:Pay/Enquiry Points:External Facilities</v>
          </cell>
        </row>
        <row r="2014">
          <cell r="A2014" t="str">
            <v>Operational:Maintenance:Non-infrastructure:Preventative Maintenance:Interval Based:Other Assets:Operational Buildings:Pay/Enquiry Points:Civil Structures</v>
          </cell>
        </row>
        <row r="2015">
          <cell r="A2015" t="str">
            <v>Operational:Maintenance:Non-infrastructure:Preventative Maintenance:Interval Based:Other Assets:Operational Buildings:Pay/Enquiry Points:Earthworks</v>
          </cell>
        </row>
        <row r="2016">
          <cell r="A2016" t="str">
            <v>Operational:Maintenance:Non-infrastructure:Preventative Maintenance:Interval Based:Other Assets:Operational Buildings:Pay/Enquiry Points:Electrical Equipment</v>
          </cell>
        </row>
        <row r="2017">
          <cell r="A2017" t="str">
            <v>Operational:Maintenance:Non-infrastructure:Preventative Maintenance:Interval Based:Other Assets:Operational Buildings:Pay/Enquiry Points:Mechanical Equipment</v>
          </cell>
        </row>
        <row r="2018">
          <cell r="A2018" t="str">
            <v>Operational:Maintenance:Non-infrastructure:Preventative Maintenance:Interval Based:Other Assets:Operational Buildings:Pay/Enquiry Points:Metalwork's</v>
          </cell>
        </row>
        <row r="2019">
          <cell r="A2019" t="str">
            <v>Operational:Maintenance:Non-infrastructure:Preventative Maintenance:Interval Based:Other Assets:Operational Buildings:Pay/Enquiry Points:Pavements</v>
          </cell>
        </row>
        <row r="2020">
          <cell r="A2020" t="str">
            <v>Operational:Maintenance:Non-infrastructure:Preventative Maintenance:Interval Based:Other Assets:Operational Buildings:Pay/Enquiry Points:Service Connections on Site</v>
          </cell>
        </row>
        <row r="2021">
          <cell r="A2021" t="str">
            <v>Operational:Maintenance:Non-infrastructure:Preventative Maintenance:Interval Based:Other Assets:Operational Buildings:Building Plan Offices</v>
          </cell>
        </row>
        <row r="2022">
          <cell r="A2022" t="str">
            <v>Operational:Maintenance:Non-infrastructure:Preventative Maintenance:Interval Based:Other Assets:Operational Buildings:Building Plan Offices:Land</v>
          </cell>
        </row>
        <row r="2023">
          <cell r="A2023" t="str">
            <v>Operational:Maintenance:Non-infrastructure:Preventative Maintenance:Interval Based:Other Assets:Operational Buildings:Building Plan Offices:Buildings</v>
          </cell>
        </row>
        <row r="2024">
          <cell r="A2024" t="str">
            <v>Operational:Maintenance:Non-infrastructure:Preventative Maintenance:Interval Based:Other Assets:Operational Buildings:Building Plan Offices:External Facilities</v>
          </cell>
        </row>
        <row r="2025">
          <cell r="A2025" t="str">
            <v>Operational:Maintenance:Non-infrastructure:Preventative Maintenance:Interval Based:Other Assets:Operational Buildings:Building Plan Offices:Civil Structures</v>
          </cell>
        </row>
        <row r="2026">
          <cell r="A2026" t="str">
            <v>Operational:Maintenance:Non-infrastructure:Preventative Maintenance:Interval Based:Other Assets:Operational Buildings:Building Plan Offices:Earthworks</v>
          </cell>
        </row>
        <row r="2027">
          <cell r="A2027" t="str">
            <v>Operational:Maintenance:Non-infrastructure:Preventative Maintenance:Interval Based:Other Assets:Operational Buildings:Building Plan Offices:Electrical Equipment</v>
          </cell>
        </row>
        <row r="2028">
          <cell r="A2028" t="str">
            <v>Operational:Maintenance:Non-infrastructure:Preventative Maintenance:Interval Based:Other Assets:Operational Buildings:Building Plan Offices:Mechanical Equipment</v>
          </cell>
        </row>
        <row r="2029">
          <cell r="A2029" t="str">
            <v>Operational:Maintenance:Non-infrastructure:Preventative Maintenance:Interval Based:Other Assets:Operational Buildings:Building Plan Offices:Metalwork's</v>
          </cell>
        </row>
        <row r="2030">
          <cell r="A2030" t="str">
            <v>Operational:Maintenance:Non-infrastructure:Preventative Maintenance:Interval Based:Other Assets:Operational Buildings:Building Plan Offices:Pavements</v>
          </cell>
        </row>
        <row r="2031">
          <cell r="A2031" t="str">
            <v>Operational:Maintenance:Non-infrastructure:Preventative Maintenance:Interval Based:Other Assets:Operational Buildings:Building Plan Offices:Service Connections on Site</v>
          </cell>
        </row>
        <row r="2032">
          <cell r="A2032" t="str">
            <v>Operational:Maintenance:Non-infrastructure:Preventative Maintenance:Interval Based:Other Assets:Operational Buildings:Workshops</v>
          </cell>
        </row>
        <row r="2033">
          <cell r="A2033" t="str">
            <v>Operational:Maintenance:Non-infrastructure:Preventative Maintenance:Interval Based:Other Assets:Operational Buildings:Workshops:Land</v>
          </cell>
        </row>
        <row r="2034">
          <cell r="A2034" t="str">
            <v>Operational:Maintenance:Non-infrastructure:Preventative Maintenance:Interval Based:Other Assets:Operational Buildings:Workshops:Buildings</v>
          </cell>
        </row>
        <row r="2035">
          <cell r="A2035" t="str">
            <v>Operational:Maintenance:Non-infrastructure:Preventative Maintenance:Interval Based:Other Assets:Operational Buildings:Workshops:External Facilities</v>
          </cell>
        </row>
        <row r="2036">
          <cell r="A2036" t="str">
            <v>Operational:Maintenance:Non-infrastructure:Preventative Maintenance:Interval Based:Other Assets:Operational Buildings:Workshops:Civil Structures</v>
          </cell>
        </row>
        <row r="2037">
          <cell r="A2037" t="str">
            <v>Operational:Maintenance:Non-infrastructure:Preventative Maintenance:Interval Based:Other Assets:Operational Buildings:Workshops:Earthworks</v>
          </cell>
        </row>
        <row r="2038">
          <cell r="A2038" t="str">
            <v>Operational:Maintenance:Non-infrastructure:Preventative Maintenance:Interval Based:Other Assets:Operational Buildings:Workshops:Electrical Equipment</v>
          </cell>
        </row>
        <row r="2039">
          <cell r="A2039" t="str">
            <v>Operational:Maintenance:Non-infrastructure:Preventative Maintenance:Interval Based:Other Assets:Operational Buildings:Workshops:Mechanical Equipment</v>
          </cell>
        </row>
        <row r="2040">
          <cell r="A2040" t="str">
            <v>Operational:Maintenance:Non-infrastructure:Preventative Maintenance:Interval Based:Other Assets:Operational Buildings:Workshops:Metalwork's</v>
          </cell>
        </row>
        <row r="2041">
          <cell r="A2041" t="str">
            <v>Operational:Maintenance:Non-infrastructure:Preventative Maintenance:Interval Based:Other Assets:Operational Buildings:Workshops:Pavements</v>
          </cell>
        </row>
        <row r="2042">
          <cell r="A2042" t="str">
            <v>Operational:Maintenance:Non-infrastructure:Preventative Maintenance:Interval Based:Other Assets:Operational Buildings:Workshops:Service Connections on Site</v>
          </cell>
        </row>
        <row r="2043">
          <cell r="A2043" t="str">
            <v>Operational:Maintenance:Non-infrastructure:Preventative Maintenance:Interval Based:Other Assets:Operational Buildings:Yards</v>
          </cell>
        </row>
        <row r="2044">
          <cell r="A2044" t="str">
            <v>Operational:Maintenance:Non-infrastructure:Preventative Maintenance:Interval Based:Other Assets:Operational Buildings:Yards:Land</v>
          </cell>
        </row>
        <row r="2045">
          <cell r="A2045" t="str">
            <v>Operational:Maintenance:Non-infrastructure:Preventative Maintenance:Interval Based:Other Assets:Operational Buildings:Yards:Buildings</v>
          </cell>
        </row>
        <row r="2046">
          <cell r="A2046" t="str">
            <v>Operational:Maintenance:Non-infrastructure:Preventative Maintenance:Interval Based:Other Assets:Operational Buildings:Yards:External Facilities</v>
          </cell>
        </row>
        <row r="2047">
          <cell r="A2047" t="str">
            <v>Operational:Maintenance:Non-infrastructure:Preventative Maintenance:Interval Based:Other Assets:Operational Buildings:Yards:Civil Structures</v>
          </cell>
        </row>
        <row r="2048">
          <cell r="A2048" t="str">
            <v>Operational:Maintenance:Non-infrastructure:Preventative Maintenance:Interval Based:Other Assets:Operational Buildings:Yards:Earthworks</v>
          </cell>
        </row>
        <row r="2049">
          <cell r="A2049" t="str">
            <v>Operational:Maintenance:Non-infrastructure:Preventative Maintenance:Interval Based:Other Assets:Operational Buildings:Yards:Electrical Equipment</v>
          </cell>
        </row>
        <row r="2050">
          <cell r="A2050" t="str">
            <v>Operational:Maintenance:Non-infrastructure:Preventative Maintenance:Interval Based:Other Assets:Operational Buildings:Yards:Mechanical Equipment</v>
          </cell>
        </row>
        <row r="2051">
          <cell r="A2051" t="str">
            <v>Operational:Maintenance:Non-infrastructure:Preventative Maintenance:Interval Based:Other Assets:Operational Buildings:Yards:Metalwork's</v>
          </cell>
        </row>
        <row r="2052">
          <cell r="A2052" t="str">
            <v>Operational:Maintenance:Non-infrastructure:Preventative Maintenance:Interval Based:Other Assets:Operational Buildings:Yards:Pavements</v>
          </cell>
        </row>
        <row r="2053">
          <cell r="A2053" t="str">
            <v>Operational:Maintenance:Non-infrastructure:Preventative Maintenance:Interval Based:Other Assets:Operational Buildings:Yards:Service Connections on Site</v>
          </cell>
        </row>
        <row r="2054">
          <cell r="A2054" t="str">
            <v>Operational:Maintenance:Non-infrastructure:Preventative Maintenance:Interval Based:Other Assets:Operational Buildings:Stores</v>
          </cell>
        </row>
        <row r="2055">
          <cell r="A2055" t="str">
            <v>Operational:Maintenance:Non-infrastructure:Preventative Maintenance:Interval Based:Other Assets:Operational Buildings:Stores:Land</v>
          </cell>
        </row>
        <row r="2056">
          <cell r="A2056" t="str">
            <v>Operational:Maintenance:Non-infrastructure:Preventative Maintenance:Interval Based:Other Assets:Operational Buildings:Stores:Buildings</v>
          </cell>
        </row>
        <row r="2057">
          <cell r="A2057" t="str">
            <v>Operational:Maintenance:Non-infrastructure:Preventative Maintenance:Interval Based:Other Assets:Operational Buildings:Stores:External Facilities</v>
          </cell>
        </row>
        <row r="2058">
          <cell r="A2058" t="str">
            <v>Operational:Maintenance:Non-infrastructure:Preventative Maintenance:Interval Based:Other Assets:Operational Buildings:Stores:Civil Structures</v>
          </cell>
        </row>
        <row r="2059">
          <cell r="A2059" t="str">
            <v>Operational:Maintenance:Non-infrastructure:Preventative Maintenance:Interval Based:Other Assets:Operational Buildings:Stores:Earthworks</v>
          </cell>
        </row>
        <row r="2060">
          <cell r="A2060" t="str">
            <v>Operational:Maintenance:Non-infrastructure:Preventative Maintenance:Interval Based:Other Assets:Operational Buildings:Stores:Electrical Equipment</v>
          </cell>
        </row>
        <row r="2061">
          <cell r="A2061" t="str">
            <v>Operational:Maintenance:Non-infrastructure:Preventative Maintenance:Interval Based:Other Assets:Operational Buildings:Stores:Mechanical Equipment</v>
          </cell>
        </row>
        <row r="2062">
          <cell r="A2062" t="str">
            <v>Operational:Maintenance:Non-infrastructure:Preventative Maintenance:Interval Based:Other Assets:Operational Buildings:Stores:Metalwork's</v>
          </cell>
        </row>
        <row r="2063">
          <cell r="A2063" t="str">
            <v>Operational:Maintenance:Non-infrastructure:Preventative Maintenance:Interval Based:Other Assets:Operational Buildings:Stores:Pavements</v>
          </cell>
        </row>
        <row r="2064">
          <cell r="A2064" t="str">
            <v>Operational:Maintenance:Non-infrastructure:Preventative Maintenance:Interval Based:Other Assets:Operational Buildings:Stores:Service Connections on Site</v>
          </cell>
        </row>
        <row r="2065">
          <cell r="A2065" t="str">
            <v>Operational:Maintenance:Non-infrastructure:Preventative Maintenance:Interval Based:Other Assets:Operational Buildings:Laboratories</v>
          </cell>
        </row>
        <row r="2066">
          <cell r="A2066" t="str">
            <v>Operational:Maintenance:Non-infrastructure:Preventative Maintenance:Interval Based:Other Assets:Operational Buildings:Laboratories:Land</v>
          </cell>
        </row>
        <row r="2067">
          <cell r="A2067" t="str">
            <v>Operational:Maintenance:Non-infrastructure:Preventative Maintenance:Interval Based:Other Assets:Operational Buildings:Laboratories:Buildings</v>
          </cell>
        </row>
        <row r="2068">
          <cell r="A2068" t="str">
            <v>Operational:Maintenance:Non-infrastructure:Preventative Maintenance:Interval Based:Other Assets:Operational Buildings:Laboratories:External Facilities</v>
          </cell>
        </row>
        <row r="2069">
          <cell r="A2069" t="str">
            <v>Operational:Maintenance:Non-infrastructure:Preventative Maintenance:Interval Based:Other Assets:Operational Buildings:Laboratories:Civil Structures</v>
          </cell>
        </row>
        <row r="2070">
          <cell r="A2070" t="str">
            <v>Operational:Maintenance:Non-infrastructure:Preventative Maintenance:Interval Based:Other Assets:Operational Buildings:Laboratories:Earthworks</v>
          </cell>
        </row>
        <row r="2071">
          <cell r="A2071" t="str">
            <v>Operational:Maintenance:Non-infrastructure:Preventative Maintenance:Interval Based:Other Assets:Operational Buildings:Laboratories:Electrical Equipment</v>
          </cell>
        </row>
        <row r="2072">
          <cell r="A2072" t="str">
            <v>Operational:Maintenance:Non-infrastructure:Preventative Maintenance:Interval Based:Other Assets:Operational Buildings:Laboratories:Mechanical Equipment</v>
          </cell>
        </row>
        <row r="2073">
          <cell r="A2073" t="str">
            <v>Operational:Maintenance:Non-infrastructure:Preventative Maintenance:Interval Based:Other Assets:Operational Buildings:Laboratories:Metalwork's</v>
          </cell>
        </row>
        <row r="2074">
          <cell r="A2074" t="str">
            <v>Operational:Maintenance:Non-infrastructure:Preventative Maintenance:Interval Based:Other Assets:Operational Buildings:Laboratories:Pavements</v>
          </cell>
        </row>
        <row r="2075">
          <cell r="A2075" t="str">
            <v>Operational:Maintenance:Non-infrastructure:Preventative Maintenance:Interval Based:Other Assets:Operational Buildings:Laboratories:Service Connections on Site</v>
          </cell>
        </row>
        <row r="2076">
          <cell r="A2076" t="str">
            <v>Operational:Maintenance:Non-infrastructure:Preventative Maintenance:Interval Based:Other Assets:Operational Buildings:Training Centres</v>
          </cell>
        </row>
        <row r="2077">
          <cell r="A2077" t="str">
            <v>Operational:Maintenance:Non-infrastructure:Preventative Maintenance:Interval Based:Other Assets:Operational Buildings:Training Centres:Land</v>
          </cell>
        </row>
        <row r="2078">
          <cell r="A2078" t="str">
            <v>Operational:Maintenance:Non-infrastructure:Preventative Maintenance:Interval Based:Other Assets:Operational Buildings:Training Centres:Buildings</v>
          </cell>
        </row>
        <row r="2079">
          <cell r="A2079" t="str">
            <v>Operational:Maintenance:Non-infrastructure:Preventative Maintenance:Interval Based:Other Assets:Operational Buildings:Training Centres:External Facilities</v>
          </cell>
        </row>
        <row r="2080">
          <cell r="A2080" t="str">
            <v>Operational:Maintenance:Non-infrastructure:Preventative Maintenance:Interval Based:Other Assets:Operational Buildings:Training Centres:Civil Structures</v>
          </cell>
        </row>
        <row r="2081">
          <cell r="A2081" t="str">
            <v>Operational:Maintenance:Non-infrastructure:Preventative Maintenance:Interval Based:Other Assets:Operational Buildings:Training Centres:Earthworks</v>
          </cell>
        </row>
        <row r="2082">
          <cell r="A2082" t="str">
            <v>Operational:Maintenance:Non-infrastructure:Preventative Maintenance:Interval Based:Other Assets:Operational Buildings:Training Centres:Electrical Equipment</v>
          </cell>
        </row>
        <row r="2083">
          <cell r="A2083" t="str">
            <v>Operational:Maintenance:Non-infrastructure:Preventative Maintenance:Interval Based:Other Assets:Operational Buildings:Training Centres:Mechanical Equipment</v>
          </cell>
        </row>
        <row r="2084">
          <cell r="A2084" t="str">
            <v>Operational:Maintenance:Non-infrastructure:Preventative Maintenance:Interval Based:Other Assets:Operational Buildings:Training Centres:Metalwork's</v>
          </cell>
        </row>
        <row r="2085">
          <cell r="A2085" t="str">
            <v>Operational:Maintenance:Non-infrastructure:Preventative Maintenance:Interval Based:Other Assets:Operational Buildings:Training Centres:Pavements</v>
          </cell>
        </row>
        <row r="2086">
          <cell r="A2086" t="str">
            <v>Operational:Maintenance:Non-infrastructure:Preventative Maintenance:Interval Based:Other Assets:Operational Buildings:Training Centres:Service Connections on Site</v>
          </cell>
        </row>
        <row r="2087">
          <cell r="A2087" t="str">
            <v>Operational:Maintenance:Non-infrastructure:Preventative Maintenance:Interval Based:Other Assets:Operational Buildings:Manufacturing Plant</v>
          </cell>
        </row>
        <row r="2088">
          <cell r="A2088" t="str">
            <v>Operational:Maintenance:Non-infrastructure:Preventative Maintenance:Interval Based:Other Assets:Operational Buildings:Manufacturing Plant:Land</v>
          </cell>
        </row>
        <row r="2089">
          <cell r="A2089" t="str">
            <v>Operational:Maintenance:Non-infrastructure:Preventative Maintenance:Interval Based:Other Assets:Operational Buildings:Manufacturing Plant:Buildings</v>
          </cell>
        </row>
        <row r="2090">
          <cell r="A2090" t="str">
            <v>Operational:Maintenance:Non-infrastructure:Preventative Maintenance:Interval Based:Other Assets:Operational Buildings:Manufacturing Plant:External Facilities</v>
          </cell>
        </row>
        <row r="2091">
          <cell r="A2091" t="str">
            <v>Operational:Maintenance:Non-infrastructure:Preventative Maintenance:Interval Based:Other Assets:Operational Buildings:Manufacturing Plant:Civil Structures</v>
          </cell>
        </row>
        <row r="2092">
          <cell r="A2092" t="str">
            <v>Operational:Maintenance:Non-infrastructure:Preventative Maintenance:Interval Based:Other Assets:Operational Buildings:Manufacturing Plant:Earthworks</v>
          </cell>
        </row>
        <row r="2093">
          <cell r="A2093" t="str">
            <v>Operational:Maintenance:Non-infrastructure:Preventative Maintenance:Interval Based:Other Assets:Operational Buildings:Manufacturing Plant:Electrical Equipment</v>
          </cell>
        </row>
        <row r="2094">
          <cell r="A2094" t="str">
            <v>Operational:Maintenance:Non-infrastructure:Preventative Maintenance:Interval Based:Other Assets:Operational Buildings:Manufacturing Plant:Mechanical Equipment</v>
          </cell>
        </row>
        <row r="2095">
          <cell r="A2095" t="str">
            <v>Operational:Maintenance:Non-infrastructure:Preventative Maintenance:Interval Based:Other Assets:Operational Buildings:Manufacturing Plant:Metalwork's</v>
          </cell>
        </row>
        <row r="2096">
          <cell r="A2096" t="str">
            <v>Operational:Maintenance:Non-infrastructure:Preventative Maintenance:Interval Based:Other Assets:Operational Buildings:Manufacturing Plant:Pavements</v>
          </cell>
        </row>
        <row r="2097">
          <cell r="A2097" t="str">
            <v>Operational:Maintenance:Non-infrastructure:Preventative Maintenance:Interval Based:Other Assets:Operational Buildings:Manufacturing Plant:Service Connections on Site</v>
          </cell>
        </row>
        <row r="2098">
          <cell r="A2098" t="str">
            <v>Operational:Maintenance:Non-infrastructure:Preventative Maintenance:Interval Based:Other Assets:Operational Buildings:Depots</v>
          </cell>
        </row>
        <row r="2099">
          <cell r="A2099" t="str">
            <v>Operational:Maintenance:Non-infrastructure:Preventative Maintenance:Interval Based:Other Assets:Operational Buildings:Depots:Land</v>
          </cell>
        </row>
        <row r="2100">
          <cell r="A2100" t="str">
            <v>Operational:Maintenance:Non-infrastructure:Preventative Maintenance:Interval Based:Other Assets:Operational Buildings:Depots:Buildings</v>
          </cell>
        </row>
        <row r="2101">
          <cell r="A2101" t="str">
            <v>Operational:Maintenance:Non-infrastructure:Preventative Maintenance:Interval Based:Other Assets:Operational Buildings:Depots:External Facilities</v>
          </cell>
        </row>
        <row r="2102">
          <cell r="A2102" t="str">
            <v>Operational:Maintenance:Non-infrastructure:Preventative Maintenance:Interval Based:Other Assets:Operational Buildings:Depots:Civil Structures</v>
          </cell>
        </row>
        <row r="2103">
          <cell r="A2103" t="str">
            <v>Operational:Maintenance:Non-infrastructure:Preventative Maintenance:Interval Based:Other Assets:Operational Buildings:Depots:Earthworks</v>
          </cell>
        </row>
        <row r="2104">
          <cell r="A2104" t="str">
            <v>Operational:Maintenance:Non-infrastructure:Preventative Maintenance:Interval Based:Other Assets:Operational Buildings:Depots:Electrical Equipment</v>
          </cell>
        </row>
        <row r="2105">
          <cell r="A2105" t="str">
            <v>Operational:Maintenance:Non-infrastructure:Preventative Maintenance:Interval Based:Other Assets:Operational Buildings:Depots:Mechanical Equipment</v>
          </cell>
        </row>
        <row r="2106">
          <cell r="A2106" t="str">
            <v>Operational:Maintenance:Non-infrastructure:Preventative Maintenance:Interval Based:Other Assets:Operational Buildings:Depots:Metalwork's</v>
          </cell>
        </row>
        <row r="2107">
          <cell r="A2107" t="str">
            <v>Operational:Maintenance:Non-infrastructure:Preventative Maintenance:Interval Based:Other Assets:Operational Buildings:Depots:Pavements</v>
          </cell>
        </row>
        <row r="2108">
          <cell r="A2108" t="str">
            <v>Operational:Maintenance:Non-infrastructure:Preventative Maintenance:Interval Based:Other Assets:Operational Buildings:Depots:Service Connections on Site</v>
          </cell>
        </row>
        <row r="2109">
          <cell r="A2109" t="str">
            <v>Operational:Maintenance:Non-infrastructure:Preventative Maintenance:Interval Based:Other Assets:Operational Buildings:Capital Spares</v>
          </cell>
        </row>
        <row r="2110">
          <cell r="A2110" t="str">
            <v>Operational:Maintenance:Non-infrastructure:Preventative Maintenance:Interval Based:Other Assets:Housing</v>
          </cell>
        </row>
        <row r="2111">
          <cell r="A2111" t="str">
            <v>Operational:Maintenance:Non-infrastructure:Preventative Maintenance:Interval Based:Other Assets:Housing:Staff Housing</v>
          </cell>
        </row>
        <row r="2112">
          <cell r="A2112" t="str">
            <v>Operational:Maintenance:Non-infrastructure:Preventative Maintenance:Interval Based:Other Assets:Housing:Staff Housing:Land</v>
          </cell>
        </row>
        <row r="2113">
          <cell r="A2113" t="str">
            <v>Operational:Maintenance:Non-infrastructure:Preventative Maintenance:Interval Based:Other Assets:Housing:Staff Housing:Buildings</v>
          </cell>
        </row>
        <row r="2114">
          <cell r="A2114" t="str">
            <v>Operational:Maintenance:Non-infrastructure:Preventative Maintenance:Interval Based:Other Assets:Housing:Staff Housing:External Facilities</v>
          </cell>
        </row>
        <row r="2115">
          <cell r="A2115" t="str">
            <v>Operational:Maintenance:Non-infrastructure:Preventative Maintenance:Interval Based:Other Assets:Housing:Staff Housing:Civil Structures</v>
          </cell>
        </row>
        <row r="2116">
          <cell r="A2116" t="str">
            <v>Operational:Maintenance:Non-infrastructure:Preventative Maintenance:Interval Based:Other Assets:Housing:Staff Housing:Earthworks</v>
          </cell>
        </row>
        <row r="2117">
          <cell r="A2117" t="str">
            <v>Operational:Maintenance:Non-infrastructure:Preventative Maintenance:Interval Based:Other Assets:Housing:Staff Housing:Electrical Equipment</v>
          </cell>
        </row>
        <row r="2118">
          <cell r="A2118" t="str">
            <v>Operational:Maintenance:Non-infrastructure:Preventative Maintenance:Interval Based:Other Assets:Housing:Staff Housing:Mechanical Equipment</v>
          </cell>
        </row>
        <row r="2119">
          <cell r="A2119" t="str">
            <v>Operational:Maintenance:Non-infrastructure:Preventative Maintenance:Interval Based:Other Assets:Housing:Staff Housing:Metalwork's</v>
          </cell>
        </row>
        <row r="2120">
          <cell r="A2120" t="str">
            <v>Operational:Maintenance:Non-infrastructure:Preventative Maintenance:Interval Based:Other Assets:Housing:Staff Housing:Pavements</v>
          </cell>
        </row>
        <row r="2121">
          <cell r="A2121" t="str">
            <v>Operational:Maintenance:Non-infrastructure:Preventative Maintenance:Interval Based:Other Assets:Housing:Staff Housing:Service Connections on Site</v>
          </cell>
        </row>
        <row r="2122">
          <cell r="A2122" t="str">
            <v>Operational:Maintenance:Non-infrastructure:Preventative Maintenance:Interval Based:Other Assets:Housing:Social Housing</v>
          </cell>
        </row>
        <row r="2123">
          <cell r="A2123" t="str">
            <v>Operational:Maintenance:Non-infrastructure:Preventative Maintenance:Interval Based:Other Assets:Housing:Social Housing:Land</v>
          </cell>
        </row>
        <row r="2124">
          <cell r="A2124" t="str">
            <v>Operational:Maintenance:Non-infrastructure:Preventative Maintenance:Interval Based:Other Assets:Housing:Social Housing:Buildings</v>
          </cell>
        </row>
        <row r="2125">
          <cell r="A2125" t="str">
            <v>Operational:Maintenance:Non-infrastructure:Preventative Maintenance:Interval Based:Other Assets:Housing:Social Housing:External Facilities</v>
          </cell>
        </row>
        <row r="2126">
          <cell r="A2126" t="str">
            <v>Operational:Maintenance:Non-infrastructure:Preventative Maintenance:Interval Based:Other Assets:Housing:Social Housing:Civil Structures</v>
          </cell>
        </row>
        <row r="2127">
          <cell r="A2127" t="str">
            <v>Operational:Maintenance:Non-infrastructure:Preventative Maintenance:Interval Based:Other Assets:Housing:Social Housing:Earthworks</v>
          </cell>
        </row>
        <row r="2128">
          <cell r="A2128" t="str">
            <v>Operational:Maintenance:Non-infrastructure:Preventative Maintenance:Interval Based:Other Assets:Housing:Social Housing:Electrical Equipment</v>
          </cell>
        </row>
        <row r="2129">
          <cell r="A2129" t="str">
            <v>Operational:Maintenance:Non-infrastructure:Preventative Maintenance:Interval Based:Other Assets:Housing:Social Housing:Mechanical Equipment</v>
          </cell>
        </row>
        <row r="2130">
          <cell r="A2130" t="str">
            <v>Operational:Maintenance:Non-infrastructure:Preventative Maintenance:Interval Based:Other Assets:Housing:Social Housing:Metalwork's</v>
          </cell>
        </row>
        <row r="2131">
          <cell r="A2131" t="str">
            <v>Operational:Maintenance:Non-infrastructure:Preventative Maintenance:Interval Based:Other Assets:Housing:Social Housing:Pavements</v>
          </cell>
        </row>
        <row r="2132">
          <cell r="A2132" t="str">
            <v>Operational:Maintenance:Non-infrastructure:Preventative Maintenance:Interval Based:Other Assets:Housing:Social Housing:Service Connections on Site</v>
          </cell>
        </row>
        <row r="2133">
          <cell r="A2133" t="str">
            <v>Operational:Maintenance:Non-infrastructure:Preventative Maintenance:Interval Based:Computer Equipment</v>
          </cell>
        </row>
        <row r="2134">
          <cell r="A2134" t="str">
            <v>Operational:Maintenance:Non-infrastructure:Preventative Maintenance:Interval Based:Furniture and Office Equipment</v>
          </cell>
        </row>
        <row r="2135">
          <cell r="A2135" t="str">
            <v>Operational:Maintenance:Non-infrastructure:Preventative Maintenance:Interval Based:Heritage Assets</v>
          </cell>
        </row>
        <row r="2136">
          <cell r="A2136" t="str">
            <v>Operational:Maintenance:Non-infrastructure:Preventative Maintenance:Interval Based:Heritage Assets:Monuments</v>
          </cell>
        </row>
        <row r="2137">
          <cell r="A2137" t="str">
            <v>Operational:Maintenance:Non-infrastructure:Preventative Maintenance:Interval Based:Heritage Assets:Historic Buildings</v>
          </cell>
        </row>
        <row r="2138">
          <cell r="A2138" t="str">
            <v>Operational:Maintenance:Non-infrastructure:Preventative Maintenance:Interval Based:Heritage Assets:Works of Art</v>
          </cell>
        </row>
        <row r="2139">
          <cell r="A2139" t="str">
            <v>Operational:Maintenance:Non-infrastructure:Preventative Maintenance:Interval Based:Heritage Assets:Conservation Areas</v>
          </cell>
        </row>
        <row r="2140">
          <cell r="A2140" t="str">
            <v>Operational:Maintenance:Non-infrastructure:Preventative Maintenance:Interval Based:Heritage Assets:Other Heritage</v>
          </cell>
        </row>
        <row r="2141">
          <cell r="A2141" t="str">
            <v>Operational:Maintenance:Non-infrastructure:Preventative Maintenance:Interval Based:Intangible Assets</v>
          </cell>
        </row>
        <row r="2142">
          <cell r="A2142" t="str">
            <v>Operational:Maintenance:Non-infrastructure:Preventative Maintenance:Interval Based:Intangible Assets:Servitudes</v>
          </cell>
        </row>
        <row r="2143">
          <cell r="A2143" t="str">
            <v>Operational:Maintenance:Non-infrastructure:Preventative Maintenance:Interval Based:Intangible Assets:Licences and Rights</v>
          </cell>
        </row>
        <row r="2144">
          <cell r="A2144" t="str">
            <v>Operational:Maintenance:Non-infrastructure:Preventative Maintenance:Interval Based:Intangible Assets:Licences and Rights:Water Rights</v>
          </cell>
        </row>
        <row r="2145">
          <cell r="A2145" t="str">
            <v>Operational:Maintenance:Non-infrastructure:Preventative Maintenance:Interval Based:Intangible Assets:Licences and Rights:Effluent Licenses</v>
          </cell>
        </row>
        <row r="2146">
          <cell r="A2146" t="str">
            <v>Operational:Maintenance:Non-infrastructure:Preventative Maintenance:Interval Based:Intangible Assets:Licences and Rights:Solid Waste Licenses</v>
          </cell>
        </row>
        <row r="2147">
          <cell r="A2147" t="str">
            <v>Operational:Maintenance:Non-infrastructure:Preventative Maintenance:Interval Based:Intangible Assets:Licences and Rights:Computer Software and Applications</v>
          </cell>
        </row>
        <row r="2148">
          <cell r="A2148" t="str">
            <v>Operational:Maintenance:Non-infrastructure:Preventative Maintenance:Interval Based:Intangible Assets:Licences and Rights:Load Settlement Software Applications</v>
          </cell>
        </row>
        <row r="2149">
          <cell r="A2149" t="str">
            <v>Operational:Maintenance:Non-infrastructure:Preventative Maintenance:Interval Based:Intangible Assets:Licences and Rights:Unspecified</v>
          </cell>
        </row>
        <row r="2150">
          <cell r="A2150" t="str">
            <v>Operational:Maintenance:Non-infrastructure:Preventative Maintenance:Interval Based:Investment Properties</v>
          </cell>
        </row>
        <row r="2151">
          <cell r="A2151" t="str">
            <v>Operational:Maintenance:Non-infrastructure:Preventative Maintenance:Interval Based:Investment Properties:Revenue Generating</v>
          </cell>
        </row>
        <row r="2152">
          <cell r="A2152" t="str">
            <v>Operational:Maintenance:Non-infrastructure:Preventative Maintenance:Interval Based:Investment Properties:Revenue Generating:Improved Property</v>
          </cell>
        </row>
        <row r="2153">
          <cell r="A2153" t="str">
            <v>Operational:Maintenance:Non-infrastructure:Preventative Maintenance:Interval Based:Investment Properties:Revenue Generating:Unimproved Property</v>
          </cell>
        </row>
        <row r="2154">
          <cell r="A2154" t="str">
            <v>Operational:Maintenance:Non-infrastructure:Preventative Maintenance:Interval Based:Investment Properties:Non-revenue Generating</v>
          </cell>
        </row>
        <row r="2155">
          <cell r="A2155" t="str">
            <v>Operational:Maintenance:Non-infrastructure:Preventative Maintenance:Interval Based:Investment Properties:Non-revenue Generating:Improved Property</v>
          </cell>
        </row>
        <row r="2156">
          <cell r="A2156" t="str">
            <v>Operational:Maintenance:Non-infrastructure:Preventative Maintenance:Interval Based:Investment Properties:Non-revenue Generating:Unimproved Property</v>
          </cell>
        </row>
        <row r="2157">
          <cell r="A2157" t="str">
            <v>Operational:Maintenance:Non-infrastructure:Preventative Maintenance:Interval Based:Machinery and Equipment</v>
          </cell>
        </row>
        <row r="2158">
          <cell r="A2158" t="str">
            <v>Operational:Maintenance:Non-infrastructure:Preventative Maintenance:Interval Based:Transport Assets</v>
          </cell>
        </row>
        <row r="2159">
          <cell r="A2159" t="str">
            <v>Operational:Maintenance:Non-infrastructure:Preventative Maintenance:Interval Based:Libraries</v>
          </cell>
        </row>
        <row r="2160">
          <cell r="A2160" t="str">
            <v>Operational:Maintenance:Non-infrastructure:Preventative Maintenance:Interval Based:Zoo's, Marine and Non-biological Animals</v>
          </cell>
        </row>
        <row r="2161">
          <cell r="A2161" t="str">
            <v>Operational:Maintenance:Non-infrastructure:Preventative Maintenance:Condition Based</v>
          </cell>
        </row>
        <row r="2162">
          <cell r="A2162" t="str">
            <v>Operational:Maintenance:Non-infrastructure:Preventative Maintenance:Condition Based:Biological or Cultivated Assets</v>
          </cell>
        </row>
        <row r="2163">
          <cell r="A2163" t="str">
            <v>Operational:Maintenance:Non-infrastructure:Preventative Maintenance:Condition Based:Community Assets</v>
          </cell>
        </row>
        <row r="2164">
          <cell r="A2164" t="str">
            <v>Operational:Maintenance:Non-infrastructure:Preventative Maintenance:Condition Based:Community Assets:Community Facilities</v>
          </cell>
        </row>
        <row r="2165">
          <cell r="A2165" t="str">
            <v>Operational:Maintenance:Non-infrastructure:Preventative Maintenance:Condition Based:Community Assets:Community Facilities:Halls</v>
          </cell>
        </row>
        <row r="2166">
          <cell r="A2166" t="str">
            <v>Operational:Maintenance:Non-infrastructure:Preventative Maintenance:Condition Based:Community Assets:Community Facilities:Halls:Land</v>
          </cell>
        </row>
        <row r="2167">
          <cell r="A2167" t="str">
            <v>Operational:Maintenance:Non-infrastructure:Preventative Maintenance:Condition Based:Community Assets:Community Facilities:Halls:Buildings</v>
          </cell>
        </row>
        <row r="2168">
          <cell r="A2168" t="str">
            <v>Operational:Maintenance:Non-infrastructure:Preventative Maintenance:Condition Based:Community Assets:Community Facilities:Halls:External Facilities</v>
          </cell>
        </row>
        <row r="2169">
          <cell r="A2169" t="str">
            <v>Operational:Maintenance:Non-infrastructure:Preventative Maintenance:Condition Based:Community Assets:Community Facilities:Halls:Civil Structures</v>
          </cell>
        </row>
        <row r="2170">
          <cell r="A2170" t="str">
            <v>Operational:Maintenance:Non-infrastructure:Preventative Maintenance:Condition Based:Community Assets:Community Facilities:Halls:Earthworks</v>
          </cell>
        </row>
        <row r="2171">
          <cell r="A2171" t="str">
            <v>Operational:Maintenance:Non-infrastructure:Preventative Maintenance:Condition Based:Community Assets:Community Facilities:Halls:Electrical Equipment</v>
          </cell>
        </row>
        <row r="2172">
          <cell r="A2172" t="str">
            <v>Operational:Maintenance:Non-infrastructure:Preventative Maintenance:Condition Based:Community Assets:Community Facilities:Halls:Mechanical Equipment</v>
          </cell>
        </row>
        <row r="2173">
          <cell r="A2173" t="str">
            <v>Operational:Maintenance:Non-infrastructure:Preventative Maintenance:Condition Based:Community Assets:Community Facilities:Halls:Metalwork's</v>
          </cell>
        </row>
        <row r="2174">
          <cell r="A2174" t="str">
            <v>Operational:Maintenance:Non-infrastructure:Preventative Maintenance:Condition Based:Community Assets:Community Facilities:Halls:Pavements</v>
          </cell>
        </row>
        <row r="2175">
          <cell r="A2175" t="str">
            <v>Operational:Maintenance:Non-infrastructure:Preventative Maintenance:Condition Based:Community Assets:Community Facilities:Halls:Service Connections on Site</v>
          </cell>
        </row>
        <row r="2176">
          <cell r="A2176" t="str">
            <v>Operational:Maintenance:Non-infrastructure:Preventative Maintenance:Condition Based:Community Assets:Community Facilities:Centres</v>
          </cell>
        </row>
        <row r="2177">
          <cell r="A2177" t="str">
            <v>Operational:Maintenance:Non-infrastructure:Preventative Maintenance:Condition Based:Community Assets:Community Facilities:Centres:Land</v>
          </cell>
        </row>
        <row r="2178">
          <cell r="A2178" t="str">
            <v>Operational:Maintenance:Non-infrastructure:Preventative Maintenance:Condition Based:Community Assets:Community Facilities:Centres:Buildings</v>
          </cell>
        </row>
        <row r="2179">
          <cell r="A2179" t="str">
            <v>Operational:Maintenance:Non-infrastructure:Preventative Maintenance:Condition Based:Community Assets:Community Facilities:Centres:External Facilities</v>
          </cell>
        </row>
        <row r="2180">
          <cell r="A2180" t="str">
            <v>Operational:Maintenance:Non-infrastructure:Preventative Maintenance:Condition Based:Community Assets:Community Facilities:Centres:Civil Structures</v>
          </cell>
        </row>
        <row r="2181">
          <cell r="A2181" t="str">
            <v>Operational:Maintenance:Non-infrastructure:Preventative Maintenance:Condition Based:Community Assets:Community Facilities:Centres:Earthworks</v>
          </cell>
        </row>
        <row r="2182">
          <cell r="A2182" t="str">
            <v>Operational:Maintenance:Non-infrastructure:Preventative Maintenance:Condition Based:Community Assets:Community Facilities:Centres:Electrical Equipment</v>
          </cell>
        </row>
        <row r="2183">
          <cell r="A2183" t="str">
            <v>Operational:Maintenance:Non-infrastructure:Preventative Maintenance:Condition Based:Community Assets:Community Facilities:Centres:Mechanical Equipment</v>
          </cell>
        </row>
        <row r="2184">
          <cell r="A2184" t="str">
            <v>Operational:Maintenance:Non-infrastructure:Preventative Maintenance:Condition Based:Community Assets:Community Facilities:Centres:Metalwork's</v>
          </cell>
        </row>
        <row r="2185">
          <cell r="A2185" t="str">
            <v>Operational:Maintenance:Non-infrastructure:Preventative Maintenance:Condition Based:Community Assets:Community Facilities:Centres:Pavements</v>
          </cell>
        </row>
        <row r="2186">
          <cell r="A2186" t="str">
            <v>Operational:Maintenance:Non-infrastructure:Preventative Maintenance:Condition Based:Community Assets:Community Facilities:Centres:Service Connections on Site</v>
          </cell>
        </row>
        <row r="2187">
          <cell r="A2187" t="str">
            <v>Operational:Maintenance:Non-infrastructure:Preventative Maintenance:Condition Based:Community Assets:Community Facilities:CrÃ¨ches</v>
          </cell>
        </row>
        <row r="2188">
          <cell r="A2188" t="str">
            <v>Operational:Maintenance:Non-infrastructure:Preventative Maintenance:Condition Based:Community Assets:Community Facilities:CrÃ¨ches:Land</v>
          </cell>
        </row>
        <row r="2189">
          <cell r="A2189" t="str">
            <v>Operational:Maintenance:Non-infrastructure:Preventative Maintenance:Condition Based:Community Assets:Community Facilities:CrÃ¨ches:Buildings</v>
          </cell>
        </row>
        <row r="2190">
          <cell r="A2190" t="str">
            <v>Operational:Maintenance:Non-infrastructure:Preventative Maintenance:Condition Based:Community Assets:Community Facilities:CrÃ¨ches:External Facilities</v>
          </cell>
        </row>
        <row r="2191">
          <cell r="A2191" t="str">
            <v>Operational:Maintenance:Non-infrastructure:Preventative Maintenance:Condition Based:Community Assets:Community Facilities:CrÃ¨ches:Civil Structures</v>
          </cell>
        </row>
        <row r="2192">
          <cell r="A2192" t="str">
            <v>Operational:Maintenance:Non-infrastructure:Preventative Maintenance:Condition Based:Community Assets:Community Facilities:CrÃ¨ches:Earthworks</v>
          </cell>
        </row>
        <row r="2193">
          <cell r="A2193" t="str">
            <v>Operational:Maintenance:Non-infrastructure:Preventative Maintenance:Condition Based:Community Assets:Community Facilities:CrÃ¨ches:Electrical Equipment</v>
          </cell>
        </row>
        <row r="2194">
          <cell r="A2194" t="str">
            <v>Operational:Maintenance:Non-infrastructure:Preventative Maintenance:Condition Based:Community Assets:Community Facilities:CrÃ¨ches:Mechanical Equipment</v>
          </cell>
        </row>
        <row r="2195">
          <cell r="A2195" t="str">
            <v>Operational:Maintenance:Non-infrastructure:Preventative Maintenance:Condition Based:Community Assets:Community Facilities:CrÃ¨ches:Metalwork's</v>
          </cell>
        </row>
        <row r="2196">
          <cell r="A2196" t="str">
            <v>Operational:Maintenance:Non-infrastructure:Preventative Maintenance:Condition Based:Community Assets:Community Facilities:CrÃ¨ches:Pavements</v>
          </cell>
        </row>
        <row r="2197">
          <cell r="A2197" t="str">
            <v>Operational:Maintenance:Non-infrastructure:Preventative Maintenance:Condition Based:Community Assets:Community Facilities:CrÃ¨ches:Service Connections on Site</v>
          </cell>
        </row>
        <row r="2198">
          <cell r="A2198" t="str">
            <v>Operational:Maintenance:Non-infrastructure:Preventative Maintenance:Condition Based:Community Assets:Community Facilities:Clinics/Care Centres</v>
          </cell>
        </row>
        <row r="2199">
          <cell r="A2199" t="str">
            <v>Operational:Maintenance:Non-infrastructure:Preventative Maintenance:Condition Based:Community Assets:Community Facilities:Clinics/Care Centres:Land</v>
          </cell>
        </row>
        <row r="2200">
          <cell r="A2200" t="str">
            <v>Operational:Maintenance:Non-infrastructure:Preventative Maintenance:Condition Based:Community Assets:Community Facilities:Clinics/Care Centres:Buildings</v>
          </cell>
        </row>
        <row r="2201">
          <cell r="A2201" t="str">
            <v>Operational:Maintenance:Non-infrastructure:Preventative Maintenance:Condition Based:Community Assets:Community Facilities:Clinics/Care Centres:External Facilities</v>
          </cell>
        </row>
        <row r="2202">
          <cell r="A2202" t="str">
            <v>Operational:Maintenance:Non-infrastructure:Preventative Maintenance:Condition Based:Community Assets:Community Facilities:Clinics/Care Centres:Civil Structures</v>
          </cell>
        </row>
        <row r="2203">
          <cell r="A2203" t="str">
            <v>Operational:Maintenance:Non-infrastructure:Preventative Maintenance:Condition Based:Community Assets:Community Facilities:Clinics/Care Centres:Earthworks</v>
          </cell>
        </row>
        <row r="2204">
          <cell r="A2204" t="str">
            <v>Operational:Maintenance:Non-infrastructure:Preventative Maintenance:Condition Based:Community Assets:Community Facilities:Clinics/Care Centres:Electrical Equipment</v>
          </cell>
        </row>
        <row r="2205">
          <cell r="A2205" t="str">
            <v>Operational:Maintenance:Non-infrastructure:Preventative Maintenance:Condition Based:Community Assets:Community Facilities:Clinics/Care Centres:Mechanical Equipment</v>
          </cell>
        </row>
        <row r="2206">
          <cell r="A2206" t="str">
            <v>Operational:Maintenance:Non-infrastructure:Preventative Maintenance:Condition Based:Community Assets:Community Facilities:Clinics/Care Centres:Metalwork's</v>
          </cell>
        </row>
        <row r="2207">
          <cell r="A2207" t="str">
            <v>Operational:Maintenance:Non-infrastructure:Preventative Maintenance:Condition Based:Community Assets:Community Facilities:Clinics/Care Centres:Pavements</v>
          </cell>
        </row>
        <row r="2208">
          <cell r="A2208" t="str">
            <v>Operational:Maintenance:Non-infrastructure:Preventative Maintenance:Condition Based:Community Assets:Community Facilities:Clinics/Care Centres:Service Connections on Site</v>
          </cell>
        </row>
        <row r="2209">
          <cell r="A2209" t="str">
            <v>Operational:Maintenance:Non-infrastructure:Preventative Maintenance:Condition Based:Community Assets:Community Facilities:Fire/Ambulance Stations</v>
          </cell>
        </row>
        <row r="2210">
          <cell r="A2210" t="str">
            <v>Operational:Maintenance:Non-infrastructure:Preventative Maintenance:Condition Based:Community Assets:Community Facilities:Fire/Ambulance Stations:Land</v>
          </cell>
        </row>
        <row r="2211">
          <cell r="A2211" t="str">
            <v>Operational:Maintenance:Non-infrastructure:Preventative Maintenance:Condition Based:Community Assets:Community Facilities:Fire/Ambulance Stations:Buildings</v>
          </cell>
        </row>
        <row r="2212">
          <cell r="A2212" t="str">
            <v>Operational:Maintenance:Non-infrastructure:Preventative Maintenance:Condition Based:Community Assets:Community Facilities:Fire/Ambulance Stations:External Facilities</v>
          </cell>
        </row>
        <row r="2213">
          <cell r="A2213" t="str">
            <v>Operational:Maintenance:Non-infrastructure:Preventative Maintenance:Condition Based:Community Assets:Community Facilities:Fire/Ambulance Stations:Civil Structures</v>
          </cell>
        </row>
        <row r="2214">
          <cell r="A2214" t="str">
            <v>Operational:Maintenance:Non-infrastructure:Preventative Maintenance:Condition Based:Community Assets:Community Facilities:Fire/Ambulance Stations:Earthworks</v>
          </cell>
        </row>
        <row r="2215">
          <cell r="A2215" t="str">
            <v>Operational:Maintenance:Non-infrastructure:Preventative Maintenance:Condition Based:Community Assets:Community Facilities:Fire/Ambulance Stations:Electrical Equipment</v>
          </cell>
        </row>
        <row r="2216">
          <cell r="A2216" t="str">
            <v>Operational:Maintenance:Non-infrastructure:Preventative Maintenance:Condition Based:Community Assets:Community Facilities:Fire/Ambulance Stations:Mechanical Equipment</v>
          </cell>
        </row>
        <row r="2217">
          <cell r="A2217" t="str">
            <v>Operational:Maintenance:Non-infrastructure:Preventative Maintenance:Condition Based:Community Assets:Community Facilities:Fire/Ambulance Stations:Metalwork's</v>
          </cell>
        </row>
        <row r="2218">
          <cell r="A2218" t="str">
            <v>Operational:Maintenance:Non-infrastructure:Preventative Maintenance:Condition Based:Community Assets:Community Facilities:Fire/Ambulance Stations:Pavements</v>
          </cell>
        </row>
        <row r="2219">
          <cell r="A2219" t="str">
            <v>Operational:Maintenance:Non-infrastructure:Preventative Maintenance:Condition Based:Community Assets:Community Facilities:Fire/Ambulance Stations:Service Connections on Site</v>
          </cell>
        </row>
        <row r="2220">
          <cell r="A2220" t="str">
            <v>Operational:Maintenance:Non-infrastructure:Preventative Maintenance:Condition Based:Community Assets:Community Facilities:Testing Stations</v>
          </cell>
        </row>
        <row r="2221">
          <cell r="A2221" t="str">
            <v>Operational:Maintenance:Non-infrastructure:Preventative Maintenance:Condition Based:Community Assets:Community Facilities:Testing Stations:Land</v>
          </cell>
        </row>
        <row r="2222">
          <cell r="A2222" t="str">
            <v>Operational:Maintenance:Non-infrastructure:Preventative Maintenance:Condition Based:Community Assets:Community Facilities:Testing Stations:Buildings</v>
          </cell>
        </row>
        <row r="2223">
          <cell r="A2223" t="str">
            <v>Operational:Maintenance:Non-infrastructure:Preventative Maintenance:Condition Based:Community Assets:Community Facilities:Testing Stations:External Facilities</v>
          </cell>
        </row>
        <row r="2224">
          <cell r="A2224" t="str">
            <v>Operational:Maintenance:Non-infrastructure:Preventative Maintenance:Condition Based:Community Assets:Community Facilities:Testing Stations:Civil Structures</v>
          </cell>
        </row>
        <row r="2225">
          <cell r="A2225" t="str">
            <v>Operational:Maintenance:Non-infrastructure:Preventative Maintenance:Condition Based:Community Assets:Community Facilities:Testing Stations:Earthworks</v>
          </cell>
        </row>
        <row r="2226">
          <cell r="A2226" t="str">
            <v>Operational:Maintenance:Non-infrastructure:Preventative Maintenance:Condition Based:Community Assets:Community Facilities:Testing Stations:Electrical Equipment</v>
          </cell>
        </row>
        <row r="2227">
          <cell r="A2227" t="str">
            <v>Operational:Maintenance:Non-infrastructure:Preventative Maintenance:Condition Based:Community Assets:Community Facilities:Testing Stations:Mechanical Equipment</v>
          </cell>
        </row>
        <row r="2228">
          <cell r="A2228" t="str">
            <v>Operational:Maintenance:Non-infrastructure:Preventative Maintenance:Condition Based:Community Assets:Community Facilities:Testing Stations:Metalwork's</v>
          </cell>
        </row>
        <row r="2229">
          <cell r="A2229" t="str">
            <v>Operational:Maintenance:Non-infrastructure:Preventative Maintenance:Condition Based:Community Assets:Community Facilities:Testing Stations:Pavements</v>
          </cell>
        </row>
        <row r="2230">
          <cell r="A2230" t="str">
            <v>Operational:Maintenance:Non-infrastructure:Preventative Maintenance:Condition Based:Community Assets:Community Facilities:Testing Stations:Service Connections on Site</v>
          </cell>
        </row>
        <row r="2231">
          <cell r="A2231" t="str">
            <v>Operational:Maintenance:Non-infrastructure:Preventative Maintenance:Condition Based:Community Assets:Community Facilities:Museums</v>
          </cell>
        </row>
        <row r="2232">
          <cell r="A2232" t="str">
            <v>Operational:Maintenance:Non-infrastructure:Preventative Maintenance:Condition Based:Community Assets:Community Facilities:Museums:Land</v>
          </cell>
        </row>
        <row r="2233">
          <cell r="A2233" t="str">
            <v>Operational:Maintenance:Non-infrastructure:Preventative Maintenance:Condition Based:Community Assets:Community Facilities:Museums:Buildings</v>
          </cell>
        </row>
        <row r="2234">
          <cell r="A2234" t="str">
            <v>Operational:Maintenance:Non-infrastructure:Preventative Maintenance:Condition Based:Community Assets:Community Facilities:Museums:External Facilities</v>
          </cell>
        </row>
        <row r="2235">
          <cell r="A2235" t="str">
            <v>Operational:Maintenance:Non-infrastructure:Preventative Maintenance:Condition Based:Community Assets:Community Facilities:Museums:Civil Structures</v>
          </cell>
        </row>
        <row r="2236">
          <cell r="A2236" t="str">
            <v>Operational:Maintenance:Non-infrastructure:Preventative Maintenance:Condition Based:Community Assets:Community Facilities:Museums:Earthworks</v>
          </cell>
        </row>
        <row r="2237">
          <cell r="A2237" t="str">
            <v>Operational:Maintenance:Non-infrastructure:Preventative Maintenance:Condition Based:Community Assets:Community Facilities:Museums:Electrical Equipment</v>
          </cell>
        </row>
        <row r="2238">
          <cell r="A2238" t="str">
            <v>Operational:Maintenance:Non-infrastructure:Preventative Maintenance:Condition Based:Community Assets:Community Facilities:Museums:Mechanical Equipment</v>
          </cell>
        </row>
        <row r="2239">
          <cell r="A2239" t="str">
            <v>Operational:Maintenance:Non-infrastructure:Preventative Maintenance:Condition Based:Community Assets:Community Facilities:Museums:Metalwork's</v>
          </cell>
        </row>
        <row r="2240">
          <cell r="A2240" t="str">
            <v>Operational:Maintenance:Non-infrastructure:Preventative Maintenance:Condition Based:Community Assets:Community Facilities:Museums:Pavements</v>
          </cell>
        </row>
        <row r="2241">
          <cell r="A2241" t="str">
            <v>Operational:Maintenance:Non-infrastructure:Preventative Maintenance:Condition Based:Community Assets:Community Facilities:Museums:Service Connections on Site</v>
          </cell>
        </row>
        <row r="2242">
          <cell r="A2242" t="str">
            <v>Operational:Maintenance:Non-infrastructure:Preventative Maintenance:Condition Based:Community Assets:Community Facilities:Galleries</v>
          </cell>
        </row>
        <row r="2243">
          <cell r="A2243" t="str">
            <v>Operational:Maintenance:Non-infrastructure:Preventative Maintenance:Condition Based:Community Assets:Community Facilities:Galleries:Land</v>
          </cell>
        </row>
        <row r="2244">
          <cell r="A2244" t="str">
            <v>Operational:Maintenance:Non-infrastructure:Preventative Maintenance:Condition Based:Community Assets:Community Facilities:Galleries:Buildings</v>
          </cell>
        </row>
        <row r="2245">
          <cell r="A2245" t="str">
            <v>Operational:Maintenance:Non-infrastructure:Preventative Maintenance:Condition Based:Community Assets:Community Facilities:Galleries:External Facilities</v>
          </cell>
        </row>
        <row r="2246">
          <cell r="A2246" t="str">
            <v>Operational:Maintenance:Non-infrastructure:Preventative Maintenance:Condition Based:Community Assets:Community Facilities:Galleries:Civil Structures</v>
          </cell>
        </row>
        <row r="2247">
          <cell r="A2247" t="str">
            <v>Operational:Maintenance:Non-infrastructure:Preventative Maintenance:Condition Based:Community Assets:Community Facilities:Galleries:Earthworks</v>
          </cell>
        </row>
        <row r="2248">
          <cell r="A2248" t="str">
            <v>Operational:Maintenance:Non-infrastructure:Preventative Maintenance:Condition Based:Community Assets:Community Facilities:Galleries:Electrical Equipment</v>
          </cell>
        </row>
        <row r="2249">
          <cell r="A2249" t="str">
            <v>Operational:Maintenance:Non-infrastructure:Preventative Maintenance:Condition Based:Community Assets:Community Facilities:Galleries:Mechanical Equipment</v>
          </cell>
        </row>
        <row r="2250">
          <cell r="A2250" t="str">
            <v>Operational:Maintenance:Non-infrastructure:Preventative Maintenance:Condition Based:Community Assets:Community Facilities:Galleries:Metalwork's</v>
          </cell>
        </row>
        <row r="2251">
          <cell r="A2251" t="str">
            <v>Operational:Maintenance:Non-infrastructure:Preventative Maintenance:Condition Based:Community Assets:Community Facilities:Galleries:Pavements</v>
          </cell>
        </row>
        <row r="2252">
          <cell r="A2252" t="str">
            <v>Operational:Maintenance:Non-infrastructure:Preventative Maintenance:Condition Based:Community Assets:Community Facilities:Galleries:Service Connections on Site</v>
          </cell>
        </row>
        <row r="2253">
          <cell r="A2253" t="str">
            <v>Operational:Maintenance:Non-infrastructure:Preventative Maintenance:Condition Based:Community Assets:Community Facilities:Theatres</v>
          </cell>
        </row>
        <row r="2254">
          <cell r="A2254" t="str">
            <v>Operational:Maintenance:Non-infrastructure:Preventative Maintenance:Condition Based:Community Assets:Community Facilities:Theatres:Land</v>
          </cell>
        </row>
        <row r="2255">
          <cell r="A2255" t="str">
            <v>Operational:Maintenance:Non-infrastructure:Preventative Maintenance:Condition Based:Community Assets:Community Facilities:Theatres:Buildings</v>
          </cell>
        </row>
        <row r="2256">
          <cell r="A2256" t="str">
            <v>Operational:Maintenance:Non-infrastructure:Preventative Maintenance:Condition Based:Community Assets:Community Facilities:Theatres:External Facilities</v>
          </cell>
        </row>
        <row r="2257">
          <cell r="A2257" t="str">
            <v>Operational:Maintenance:Non-infrastructure:Preventative Maintenance:Condition Based:Community Assets:Community Facilities:Theatres:Civil Structures</v>
          </cell>
        </row>
        <row r="2258">
          <cell r="A2258" t="str">
            <v>Operational:Maintenance:Non-infrastructure:Preventative Maintenance:Condition Based:Community Assets:Community Facilities:Theatres:Earthworks</v>
          </cell>
        </row>
        <row r="2259">
          <cell r="A2259" t="str">
            <v>Operational:Maintenance:Non-infrastructure:Preventative Maintenance:Condition Based:Community Assets:Community Facilities:Theatres:Electrical Equipment</v>
          </cell>
        </row>
        <row r="2260">
          <cell r="A2260" t="str">
            <v>Operational:Maintenance:Non-infrastructure:Preventative Maintenance:Condition Based:Community Assets:Community Facilities:Theatres:Mechanical Equipment</v>
          </cell>
        </row>
        <row r="2261">
          <cell r="A2261" t="str">
            <v>Operational:Maintenance:Non-infrastructure:Preventative Maintenance:Condition Based:Community Assets:Community Facilities:Theatres:Metalwork's</v>
          </cell>
        </row>
        <row r="2262">
          <cell r="A2262" t="str">
            <v>Operational:Maintenance:Non-infrastructure:Preventative Maintenance:Condition Based:Community Assets:Community Facilities:Theatres:Pavements</v>
          </cell>
        </row>
        <row r="2263">
          <cell r="A2263" t="str">
            <v>Operational:Maintenance:Non-infrastructure:Preventative Maintenance:Condition Based:Community Assets:Community Facilities:Theatres:Service Connections on Site</v>
          </cell>
        </row>
        <row r="2264">
          <cell r="A2264" t="str">
            <v>Operational:Maintenance:Non-infrastructure:Preventative Maintenance:Condition Based:Community Assets:Community Facilities:Libraries</v>
          </cell>
        </row>
        <row r="2265">
          <cell r="A2265" t="str">
            <v>Operational:Maintenance:Non-infrastructure:Preventative Maintenance:Condition Based:Community Assets:Community Facilities:Libraries:Land</v>
          </cell>
        </row>
        <row r="2266">
          <cell r="A2266" t="str">
            <v>Operational:Maintenance:Non-infrastructure:Preventative Maintenance:Condition Based:Community Assets:Community Facilities:Libraries:Buildings</v>
          </cell>
        </row>
        <row r="2267">
          <cell r="A2267" t="str">
            <v>Operational:Maintenance:Non-infrastructure:Preventative Maintenance:Condition Based:Community Assets:Community Facilities:Libraries:External Facilities</v>
          </cell>
        </row>
        <row r="2268">
          <cell r="A2268" t="str">
            <v>Operational:Maintenance:Non-infrastructure:Preventative Maintenance:Condition Based:Community Assets:Community Facilities:Libraries:Civil Structures</v>
          </cell>
        </row>
        <row r="2269">
          <cell r="A2269" t="str">
            <v>Operational:Maintenance:Non-infrastructure:Preventative Maintenance:Condition Based:Community Assets:Community Facilities:Libraries:Earthworks</v>
          </cell>
        </row>
        <row r="2270">
          <cell r="A2270" t="str">
            <v>Operational:Maintenance:Non-infrastructure:Preventative Maintenance:Condition Based:Community Assets:Community Facilities:Libraries:Electrical Equipment</v>
          </cell>
        </row>
        <row r="2271">
          <cell r="A2271" t="str">
            <v>Operational:Maintenance:Non-infrastructure:Preventative Maintenance:Condition Based:Community Assets:Community Facilities:Libraries:Mechanical Equipment</v>
          </cell>
        </row>
        <row r="2272">
          <cell r="A2272" t="str">
            <v>Operational:Maintenance:Non-infrastructure:Preventative Maintenance:Condition Based:Community Assets:Community Facilities:Libraries:Metalwork's</v>
          </cell>
        </row>
        <row r="2273">
          <cell r="A2273" t="str">
            <v>Operational:Maintenance:Non-infrastructure:Preventative Maintenance:Condition Based:Community Assets:Community Facilities:Libraries:Pavements</v>
          </cell>
        </row>
        <row r="2274">
          <cell r="A2274" t="str">
            <v>Operational:Maintenance:Non-infrastructure:Preventative Maintenance:Condition Based:Community Assets:Community Facilities:Libraries:Service Connections on Site</v>
          </cell>
        </row>
        <row r="2275">
          <cell r="A2275" t="str">
            <v>Operational:Maintenance:Non-infrastructure:Preventative Maintenance:Condition Based:Community Assets:Community Facilities:Cemeteries/Crematoria</v>
          </cell>
        </row>
        <row r="2276">
          <cell r="A2276" t="str">
            <v>Operational:Maintenance:Non-infrastructure:Preventative Maintenance:Condition Based:Community Assets:Community Facilities:Cemeteries/Crematoria:Land</v>
          </cell>
        </row>
        <row r="2277">
          <cell r="A2277" t="str">
            <v>Operational:Maintenance:Non-infrastructure:Preventative Maintenance:Condition Based:Community Assets:Community Facilities:Cemeteries/Crematoria:Buildings</v>
          </cell>
        </row>
        <row r="2278">
          <cell r="A2278" t="str">
            <v>Operational:Maintenance:Non-infrastructure:Preventative Maintenance:Condition Based:Community Assets:Community Facilities:Cemeteries/Crematoria:External Facilities</v>
          </cell>
        </row>
        <row r="2279">
          <cell r="A2279" t="str">
            <v>Operational:Maintenance:Non-infrastructure:Preventative Maintenance:Condition Based:Community Assets:Community Facilities:Cemeteries/Crematoria:Civil Structures</v>
          </cell>
        </row>
        <row r="2280">
          <cell r="A2280" t="str">
            <v>Operational:Maintenance:Non-infrastructure:Preventative Maintenance:Condition Based:Community Assets:Community Facilities:Cemeteries/Crematoria:Earthworks</v>
          </cell>
        </row>
        <row r="2281">
          <cell r="A2281" t="str">
            <v>Operational:Maintenance:Non-infrastructure:Preventative Maintenance:Condition Based:Community Assets:Community Facilities:Cemeteries/Crematoria:Electrical Equipment</v>
          </cell>
        </row>
        <row r="2282">
          <cell r="A2282" t="str">
            <v>Operational:Maintenance:Non-infrastructure:Preventative Maintenance:Condition Based:Community Assets:Community Facilities:Cemeteries/Crematoria:Mechanical Equipment</v>
          </cell>
        </row>
        <row r="2283">
          <cell r="A2283" t="str">
            <v>Operational:Maintenance:Non-infrastructure:Preventative Maintenance:Condition Based:Community Assets:Community Facilities:Cemeteries/Crematoria:Metalwork's</v>
          </cell>
        </row>
        <row r="2284">
          <cell r="A2284" t="str">
            <v>Operational:Maintenance:Non-infrastructure:Preventative Maintenance:Condition Based:Community Assets:Community Facilities:Cemeteries/Crematoria:Pavements</v>
          </cell>
        </row>
        <row r="2285">
          <cell r="A2285" t="str">
            <v>Operational:Maintenance:Non-infrastructure:Preventative Maintenance:Condition Based:Community Assets:Community Facilities:Cemeteries/Crematoria:Service Connections on Site</v>
          </cell>
        </row>
        <row r="2286">
          <cell r="A2286" t="str">
            <v>Operational:Maintenance:Non-infrastructure:Preventative Maintenance:Condition Based:Community Assets:Community Facilities:Police</v>
          </cell>
        </row>
        <row r="2287">
          <cell r="A2287" t="str">
            <v>Operational:Maintenance:Non-infrastructure:Preventative Maintenance:Condition Based:Community Assets:Community Facilities:Police:Land</v>
          </cell>
        </row>
        <row r="2288">
          <cell r="A2288" t="str">
            <v>Operational:Maintenance:Non-infrastructure:Preventative Maintenance:Condition Based:Community Assets:Community Facilities:Police:Buildings</v>
          </cell>
        </row>
        <row r="2289">
          <cell r="A2289" t="str">
            <v>Operational:Maintenance:Non-infrastructure:Preventative Maintenance:Condition Based:Community Assets:Community Facilities:Police:External Facilities</v>
          </cell>
        </row>
        <row r="2290">
          <cell r="A2290" t="str">
            <v>Operational:Maintenance:Non-infrastructure:Preventative Maintenance:Condition Based:Community Assets:Community Facilities:Police:Civil Structures</v>
          </cell>
        </row>
        <row r="2291">
          <cell r="A2291" t="str">
            <v>Operational:Maintenance:Non-infrastructure:Preventative Maintenance:Condition Based:Community Assets:Community Facilities:Police:Earthworks</v>
          </cell>
        </row>
        <row r="2292">
          <cell r="A2292" t="str">
            <v>Operational:Maintenance:Non-infrastructure:Preventative Maintenance:Condition Based:Community Assets:Community Facilities:Police:Electrical Equipment</v>
          </cell>
        </row>
        <row r="2293">
          <cell r="A2293" t="str">
            <v>Operational:Maintenance:Non-infrastructure:Preventative Maintenance:Condition Based:Community Assets:Community Facilities:Police:Mechanical Equipment</v>
          </cell>
        </row>
        <row r="2294">
          <cell r="A2294" t="str">
            <v>Operational:Maintenance:Non-infrastructure:Preventative Maintenance:Condition Based:Community Assets:Community Facilities:Police:Metalwork's</v>
          </cell>
        </row>
        <row r="2295">
          <cell r="A2295" t="str">
            <v>Operational:Maintenance:Non-infrastructure:Preventative Maintenance:Condition Based:Community Assets:Community Facilities:Police:Pavements</v>
          </cell>
        </row>
        <row r="2296">
          <cell r="A2296" t="str">
            <v>Operational:Maintenance:Non-infrastructure:Preventative Maintenance:Condition Based:Community Assets:Community Facilities:Police:Service Connections on Site</v>
          </cell>
        </row>
        <row r="2297">
          <cell r="A2297" t="str">
            <v>Operational:Maintenance:Non-infrastructure:Preventative Maintenance:Condition Based:Community Assets:Community Facilities:Parks</v>
          </cell>
        </row>
        <row r="2298">
          <cell r="A2298" t="str">
            <v>Operational:Maintenance:Non-infrastructure:Preventative Maintenance:Condition Based:Community Assets:Community Facilities:Parks:Land</v>
          </cell>
        </row>
        <row r="2299">
          <cell r="A2299" t="str">
            <v>Operational:Maintenance:Non-infrastructure:Preventative Maintenance:Condition Based:Community Assets:Community Facilities:Parks:Buildings</v>
          </cell>
        </row>
        <row r="2300">
          <cell r="A2300" t="str">
            <v>Operational:Maintenance:Non-infrastructure:Preventative Maintenance:Condition Based:Community Assets:Community Facilities:Parks:External Facilities</v>
          </cell>
        </row>
        <row r="2301">
          <cell r="A2301" t="str">
            <v>Operational:Maintenance:Non-infrastructure:Preventative Maintenance:Condition Based:Community Assets:Community Facilities:Parks:Civil Structures</v>
          </cell>
        </row>
        <row r="2302">
          <cell r="A2302" t="str">
            <v>Operational:Maintenance:Non-infrastructure:Preventative Maintenance:Condition Based:Community Assets:Community Facilities:Parks:Earthworks</v>
          </cell>
        </row>
        <row r="2303">
          <cell r="A2303" t="str">
            <v>Operational:Maintenance:Non-infrastructure:Preventative Maintenance:Condition Based:Community Assets:Community Facilities:Parks:Electrical Equipment</v>
          </cell>
        </row>
        <row r="2304">
          <cell r="A2304" t="str">
            <v>Operational:Maintenance:Non-infrastructure:Preventative Maintenance:Condition Based:Community Assets:Community Facilities:Parks:Mechanical Equipment</v>
          </cell>
        </row>
        <row r="2305">
          <cell r="A2305" t="str">
            <v>Operational:Maintenance:Non-infrastructure:Preventative Maintenance:Condition Based:Community Assets:Community Facilities:Parks:Metalwork's</v>
          </cell>
        </row>
        <row r="2306">
          <cell r="A2306" t="str">
            <v>Operational:Maintenance:Non-infrastructure:Preventative Maintenance:Condition Based:Community Assets:Community Facilities:Parks:Pavements</v>
          </cell>
        </row>
        <row r="2307">
          <cell r="A2307" t="str">
            <v>Operational:Maintenance:Non-infrastructure:Preventative Maintenance:Condition Based:Community Assets:Community Facilities:Parks:Service Connections on Site</v>
          </cell>
        </row>
        <row r="2308">
          <cell r="A2308" t="str">
            <v>Operational:Maintenance:Non-infrastructure:Preventative Maintenance:Condition Based:Community Assets:Community Facilities:Public Open Space</v>
          </cell>
        </row>
        <row r="2309">
          <cell r="A2309" t="str">
            <v>Operational:Maintenance:Non-infrastructure:Preventative Maintenance:Condition Based:Community Assets:Community Facilities:Public Open Space:Land</v>
          </cell>
        </row>
        <row r="2310">
          <cell r="A2310" t="str">
            <v>Operational:Maintenance:Non-infrastructure:Preventative Maintenance:Condition Based:Community Assets:Community Facilities:Public Open Space:Buildings</v>
          </cell>
        </row>
        <row r="2311">
          <cell r="A2311" t="str">
            <v>Operational:Maintenance:Non-infrastructure:Preventative Maintenance:Condition Based:Community Assets:Community Facilities:Public Open Space:External Facilities</v>
          </cell>
        </row>
        <row r="2312">
          <cell r="A2312" t="str">
            <v>Operational:Maintenance:Non-infrastructure:Preventative Maintenance:Condition Based:Community Assets:Community Facilities:Public Open Space:Civil Structures</v>
          </cell>
        </row>
        <row r="2313">
          <cell r="A2313" t="str">
            <v>Operational:Maintenance:Non-infrastructure:Preventative Maintenance:Condition Based:Community Assets:Community Facilities:Public Open Space:Earthworks</v>
          </cell>
        </row>
        <row r="2314">
          <cell r="A2314" t="str">
            <v>Operational:Maintenance:Non-infrastructure:Preventative Maintenance:Condition Based:Community Assets:Community Facilities:Public Open Space:Electrical Equipment</v>
          </cell>
        </row>
        <row r="2315">
          <cell r="A2315" t="str">
            <v>Operational:Maintenance:Non-infrastructure:Preventative Maintenance:Condition Based:Community Assets:Community Facilities:Public Open Space:Mechanical Equipment</v>
          </cell>
        </row>
        <row r="2316">
          <cell r="A2316" t="str">
            <v>Operational:Maintenance:Non-infrastructure:Preventative Maintenance:Condition Based:Community Assets:Community Facilities:Public Open Space:Metalwork's</v>
          </cell>
        </row>
        <row r="2317">
          <cell r="A2317" t="str">
            <v>Operational:Maintenance:Non-infrastructure:Preventative Maintenance:Condition Based:Community Assets:Community Facilities:Public Open Space:Pavements</v>
          </cell>
        </row>
        <row r="2318">
          <cell r="A2318" t="str">
            <v>Operational:Maintenance:Non-infrastructure:Preventative Maintenance:Condition Based:Community Assets:Community Facilities:Public Open Space:Service Connections on Site</v>
          </cell>
        </row>
        <row r="2319">
          <cell r="A2319" t="str">
            <v>Operational:Maintenance:Non-infrastructure:Preventative Maintenance:Condition Based:Community Assets:Community Facilities:Nature Reserves</v>
          </cell>
        </row>
        <row r="2320">
          <cell r="A2320" t="str">
            <v>Operational:Maintenance:Non-infrastructure:Preventative Maintenance:Condition Based:Community Assets:Community Facilities:Nature Reserves:Land</v>
          </cell>
        </row>
        <row r="2321">
          <cell r="A2321" t="str">
            <v>Operational:Maintenance:Non-infrastructure:Preventative Maintenance:Condition Based:Community Assets:Community Facilities:Nature Reserves:Buildings</v>
          </cell>
        </row>
        <row r="2322">
          <cell r="A2322" t="str">
            <v>Operational:Maintenance:Non-infrastructure:Preventative Maintenance:Condition Based:Community Assets:Community Facilities:Nature Reserves:External Facilities</v>
          </cell>
        </row>
        <row r="2323">
          <cell r="A2323" t="str">
            <v>Operational:Maintenance:Non-infrastructure:Preventative Maintenance:Condition Based:Community Assets:Community Facilities:Nature Reserves:Civil Structures</v>
          </cell>
        </row>
        <row r="2324">
          <cell r="A2324" t="str">
            <v>Operational:Maintenance:Non-infrastructure:Preventative Maintenance:Condition Based:Community Assets:Community Facilities:Nature Reserves:Earthworks</v>
          </cell>
        </row>
        <row r="2325">
          <cell r="A2325" t="str">
            <v>Operational:Maintenance:Non-infrastructure:Preventative Maintenance:Condition Based:Community Assets:Community Facilities:Nature Reserves:Electrical Equipment</v>
          </cell>
        </row>
        <row r="2326">
          <cell r="A2326" t="str">
            <v>Operational:Maintenance:Non-infrastructure:Preventative Maintenance:Condition Based:Community Assets:Community Facilities:Nature Reserves:Mechanical Equipment</v>
          </cell>
        </row>
        <row r="2327">
          <cell r="A2327" t="str">
            <v>Operational:Maintenance:Non-infrastructure:Preventative Maintenance:Condition Based:Community Assets:Community Facilities:Nature Reserves:Metalwork's</v>
          </cell>
        </row>
        <row r="2328">
          <cell r="A2328" t="str">
            <v>Operational:Maintenance:Non-infrastructure:Preventative Maintenance:Condition Based:Community Assets:Community Facilities:Nature Reserves:Pavements</v>
          </cell>
        </row>
        <row r="2329">
          <cell r="A2329" t="str">
            <v>Operational:Maintenance:Non-infrastructure:Preventative Maintenance:Condition Based:Community Assets:Community Facilities:Nature Reserves:Service Connections on Site</v>
          </cell>
        </row>
        <row r="2330">
          <cell r="A2330" t="str">
            <v>Operational:Maintenance:Non-infrastructure:Preventative Maintenance:Condition Based:Community Assets:Community Facilities:Public Ablution Facilities</v>
          </cell>
        </row>
        <row r="2331">
          <cell r="A2331" t="str">
            <v>Operational:Maintenance:Non-infrastructure:Preventative Maintenance:Condition Based:Community Assets:Community Facilities:Public Ablution Facilities:Land</v>
          </cell>
        </row>
        <row r="2332">
          <cell r="A2332" t="str">
            <v>Operational:Maintenance:Non-infrastructure:Preventative Maintenance:Condition Based:Community Assets:Community Facilities:Public Ablution Facilities:Buildings</v>
          </cell>
        </row>
        <row r="2333">
          <cell r="A2333" t="str">
            <v>Operational:Maintenance:Non-infrastructure:Preventative Maintenance:Condition Based:Community Assets:Community Facilities:Public Ablution Facilities:External Facilities</v>
          </cell>
        </row>
        <row r="2334">
          <cell r="A2334" t="str">
            <v>Operational:Maintenance:Non-infrastructure:Preventative Maintenance:Condition Based:Community Assets:Community Facilities:Public Ablution Facilities:Civil Structures</v>
          </cell>
        </row>
        <row r="2335">
          <cell r="A2335" t="str">
            <v>Operational:Maintenance:Non-infrastructure:Preventative Maintenance:Condition Based:Community Assets:Community Facilities:Public Ablution Facilities:Earthworks</v>
          </cell>
        </row>
        <row r="2336">
          <cell r="A2336" t="str">
            <v>Operational:Maintenance:Non-infrastructure:Preventative Maintenance:Condition Based:Community Assets:Community Facilities:Public Ablution Facilities:Electrical Equipment</v>
          </cell>
        </row>
        <row r="2337">
          <cell r="A2337" t="str">
            <v>Operational:Maintenance:Non-infrastructure:Preventative Maintenance:Condition Based:Community Assets:Community Facilities:Public Ablution Facilities:Mechanical Equipment</v>
          </cell>
        </row>
        <row r="2338">
          <cell r="A2338" t="str">
            <v>Operational:Maintenance:Non-infrastructure:Preventative Maintenance:Condition Based:Community Assets:Community Facilities:Public Ablution Facilities:Metalwork's</v>
          </cell>
        </row>
        <row r="2339">
          <cell r="A2339" t="str">
            <v>Operational:Maintenance:Non-infrastructure:Preventative Maintenance:Condition Based:Community Assets:Community Facilities:Public Ablution Facilities:Pavements</v>
          </cell>
        </row>
        <row r="2340">
          <cell r="A2340" t="str">
            <v>Operational:Maintenance:Non-infrastructure:Preventative Maintenance:Condition Based:Community Assets:Community Facilities:Public Ablution Facilities:Service Connections on Site</v>
          </cell>
        </row>
        <row r="2341">
          <cell r="A2341" t="str">
            <v>Operational:Maintenance:Non-infrastructure:Preventative Maintenance:Condition Based:Community Assets:Community Facilities:Markets</v>
          </cell>
        </row>
        <row r="2342">
          <cell r="A2342" t="str">
            <v>Operational:Maintenance:Non-infrastructure:Preventative Maintenance:Condition Based:Community Assets:Community Facilities:Markets:Land</v>
          </cell>
        </row>
        <row r="2343">
          <cell r="A2343" t="str">
            <v>Operational:Maintenance:Non-infrastructure:Preventative Maintenance:Condition Based:Community Assets:Community Facilities:Markets:Buildings</v>
          </cell>
        </row>
        <row r="2344">
          <cell r="A2344" t="str">
            <v>Operational:Maintenance:Non-infrastructure:Preventative Maintenance:Condition Based:Community Assets:Community Facilities:Markets:External Facilities</v>
          </cell>
        </row>
        <row r="2345">
          <cell r="A2345" t="str">
            <v>Operational:Maintenance:Non-infrastructure:Preventative Maintenance:Condition Based:Community Assets:Community Facilities:Markets:Civil Structures</v>
          </cell>
        </row>
        <row r="2346">
          <cell r="A2346" t="str">
            <v>Operational:Maintenance:Non-infrastructure:Preventative Maintenance:Condition Based:Community Assets:Community Facilities:Markets:Earthworks</v>
          </cell>
        </row>
        <row r="2347">
          <cell r="A2347" t="str">
            <v>Operational:Maintenance:Non-infrastructure:Preventative Maintenance:Condition Based:Community Assets:Community Facilities:Markets:Electrical Equipment</v>
          </cell>
        </row>
        <row r="2348">
          <cell r="A2348" t="str">
            <v>Operational:Maintenance:Non-infrastructure:Preventative Maintenance:Condition Based:Community Assets:Community Facilities:Markets:Mechanical Equipment</v>
          </cell>
        </row>
        <row r="2349">
          <cell r="A2349" t="str">
            <v>Operational:Maintenance:Non-infrastructure:Preventative Maintenance:Condition Based:Community Assets:Community Facilities:Markets:Metalwork's</v>
          </cell>
        </row>
        <row r="2350">
          <cell r="A2350" t="str">
            <v>Operational:Maintenance:Non-infrastructure:Preventative Maintenance:Condition Based:Community Assets:Community Facilities:Markets:Pavements</v>
          </cell>
        </row>
        <row r="2351">
          <cell r="A2351" t="str">
            <v>Operational:Maintenance:Non-infrastructure:Preventative Maintenance:Condition Based:Community Assets:Community Facilities:Markets:Service Connections on Site</v>
          </cell>
        </row>
        <row r="2352">
          <cell r="A2352" t="str">
            <v>Operational:Maintenance:Non-infrastructure:Preventative Maintenance:Condition Based:Community Assets:Community Facilities:Stalls</v>
          </cell>
        </row>
        <row r="2353">
          <cell r="A2353" t="str">
            <v>Operational:Maintenance:Non-infrastructure:Preventative Maintenance:Condition Based:Community Assets:Community Facilities:Stalls:Land</v>
          </cell>
        </row>
        <row r="2354">
          <cell r="A2354" t="str">
            <v>Operational:Maintenance:Non-infrastructure:Preventative Maintenance:Condition Based:Community Assets:Community Facilities:Stalls:Buildings</v>
          </cell>
        </row>
        <row r="2355">
          <cell r="A2355" t="str">
            <v>Operational:Maintenance:Non-infrastructure:Preventative Maintenance:Condition Based:Community Assets:Community Facilities:Stalls:External Facilities</v>
          </cell>
        </row>
        <row r="2356">
          <cell r="A2356" t="str">
            <v>Operational:Maintenance:Non-infrastructure:Preventative Maintenance:Condition Based:Community Assets:Community Facilities:Stalls:Civil Structures</v>
          </cell>
        </row>
        <row r="2357">
          <cell r="A2357" t="str">
            <v>Operational:Maintenance:Non-infrastructure:Preventative Maintenance:Condition Based:Community Assets:Community Facilities:Stalls:Earthworks</v>
          </cell>
        </row>
        <row r="2358">
          <cell r="A2358" t="str">
            <v>Operational:Maintenance:Non-infrastructure:Preventative Maintenance:Condition Based:Community Assets:Community Facilities:Stalls:Electrical Equipment</v>
          </cell>
        </row>
        <row r="2359">
          <cell r="A2359" t="str">
            <v>Operational:Maintenance:Non-infrastructure:Preventative Maintenance:Condition Based:Community Assets:Community Facilities:Stalls:Mechanical Equipment</v>
          </cell>
        </row>
        <row r="2360">
          <cell r="A2360" t="str">
            <v>Operational:Maintenance:Non-infrastructure:Preventative Maintenance:Condition Based:Community Assets:Community Facilities:Stalls:Metalwork's</v>
          </cell>
        </row>
        <row r="2361">
          <cell r="A2361" t="str">
            <v>Operational:Maintenance:Non-infrastructure:Preventative Maintenance:Condition Based:Community Assets:Community Facilities:Stalls:Pavements</v>
          </cell>
        </row>
        <row r="2362">
          <cell r="A2362" t="str">
            <v>Operational:Maintenance:Non-infrastructure:Preventative Maintenance:Condition Based:Community Assets:Community Facilities:Stalls:Service Connections on Site</v>
          </cell>
        </row>
        <row r="2363">
          <cell r="A2363" t="str">
            <v>Operational:Maintenance:Non-infrastructure:Preventative Maintenance:Condition Based:Community Assets:Community Facilities:Abattoirs</v>
          </cell>
        </row>
        <row r="2364">
          <cell r="A2364" t="str">
            <v>Operational:Maintenance:Non-infrastructure:Preventative Maintenance:Condition Based:Community Assets:Community Facilities:Abattoirs:Land</v>
          </cell>
        </row>
        <row r="2365">
          <cell r="A2365" t="str">
            <v>Operational:Maintenance:Non-infrastructure:Preventative Maintenance:Condition Based:Community Assets:Community Facilities:Abattoirs:Buildings</v>
          </cell>
        </row>
        <row r="2366">
          <cell r="A2366" t="str">
            <v>Operational:Maintenance:Non-infrastructure:Preventative Maintenance:Condition Based:Community Assets:Community Facilities:Abattoirs:External Facilities</v>
          </cell>
        </row>
        <row r="2367">
          <cell r="A2367" t="str">
            <v>Operational:Maintenance:Non-infrastructure:Preventative Maintenance:Condition Based:Community Assets:Community Facilities:Abattoirs:Civil Structures</v>
          </cell>
        </row>
        <row r="2368">
          <cell r="A2368" t="str">
            <v>Operational:Maintenance:Non-infrastructure:Preventative Maintenance:Condition Based:Community Assets:Community Facilities:Abattoirs:Earthworks</v>
          </cell>
        </row>
        <row r="2369">
          <cell r="A2369" t="str">
            <v>Operational:Maintenance:Non-infrastructure:Preventative Maintenance:Condition Based:Community Assets:Community Facilities:Abattoirs:Electrical Equipment</v>
          </cell>
        </row>
        <row r="2370">
          <cell r="A2370" t="str">
            <v>Operational:Maintenance:Non-infrastructure:Preventative Maintenance:Condition Based:Community Assets:Community Facilities:Abattoirs:Mechanical Equipment</v>
          </cell>
        </row>
        <row r="2371">
          <cell r="A2371" t="str">
            <v>Operational:Maintenance:Non-infrastructure:Preventative Maintenance:Condition Based:Community Assets:Community Facilities:Abattoirs:Metalwork's</v>
          </cell>
        </row>
        <row r="2372">
          <cell r="A2372" t="str">
            <v>Operational:Maintenance:Non-infrastructure:Preventative Maintenance:Condition Based:Community Assets:Community Facilities:Abattoirs:Pavements</v>
          </cell>
        </row>
        <row r="2373">
          <cell r="A2373" t="str">
            <v>Operational:Maintenance:Non-infrastructure:Preventative Maintenance:Condition Based:Community Assets:Community Facilities:Abattoirs:Service Connections on Site</v>
          </cell>
        </row>
        <row r="2374">
          <cell r="A2374" t="str">
            <v>Operational:Maintenance:Non-infrastructure:Preventative Maintenance:Condition Based:Community Assets:Community Facilities:Airports</v>
          </cell>
        </row>
        <row r="2375">
          <cell r="A2375" t="str">
            <v>Operational:Maintenance:Non-infrastructure:Preventative Maintenance:Condition Based:Community Assets:Community Facilities:Airports:Land</v>
          </cell>
        </row>
        <row r="2376">
          <cell r="A2376" t="str">
            <v>Operational:Maintenance:Non-infrastructure:Preventative Maintenance:Condition Based:Community Assets:Community Facilities:Airports:Buildings</v>
          </cell>
        </row>
        <row r="2377">
          <cell r="A2377" t="str">
            <v>Operational:Maintenance:Non-infrastructure:Preventative Maintenance:Condition Based:Community Assets:Community Facilities:Airports:External Facilities</v>
          </cell>
        </row>
        <row r="2378">
          <cell r="A2378" t="str">
            <v>Operational:Maintenance:Non-infrastructure:Preventative Maintenance:Condition Based:Community Assets:Community Facilities:Airports:Civil Structures</v>
          </cell>
        </row>
        <row r="2379">
          <cell r="A2379" t="str">
            <v>Operational:Maintenance:Non-infrastructure:Preventative Maintenance:Condition Based:Community Assets:Community Facilities:Airports:Earthworks</v>
          </cell>
        </row>
        <row r="2380">
          <cell r="A2380" t="str">
            <v>Operational:Maintenance:Non-infrastructure:Preventative Maintenance:Condition Based:Community Assets:Community Facilities:Airports:Electrical Equipment</v>
          </cell>
        </row>
        <row r="2381">
          <cell r="A2381" t="str">
            <v>Operational:Maintenance:Non-infrastructure:Preventative Maintenance:Condition Based:Community Assets:Community Facilities:Airports:Mechanical Equipment</v>
          </cell>
        </row>
        <row r="2382">
          <cell r="A2382" t="str">
            <v>Operational:Maintenance:Non-infrastructure:Preventative Maintenance:Condition Based:Community Assets:Community Facilities:Airports:Metalwork's</v>
          </cell>
        </row>
        <row r="2383">
          <cell r="A2383" t="str">
            <v>Operational:Maintenance:Non-infrastructure:Preventative Maintenance:Condition Based:Community Assets:Community Facilities:Airports:Pavements</v>
          </cell>
        </row>
        <row r="2384">
          <cell r="A2384" t="str">
            <v>Operational:Maintenance:Non-infrastructure:Preventative Maintenance:Condition Based:Community Assets:Community Facilities:Airports:Service Connections on Site</v>
          </cell>
        </row>
        <row r="2385">
          <cell r="A2385" t="str">
            <v>Operational:Maintenance:Non-infrastructure:Preventative Maintenance:Condition Based:Community Assets:Community Facilities:Taxi Ranks/Bus Terminals</v>
          </cell>
        </row>
        <row r="2386">
          <cell r="A2386" t="str">
            <v>Operational:Maintenance:Non-infrastructure:Preventative Maintenance:Condition Based:Community Assets:Community Facilities:Taxi Ranks/Bus Terminals:Land</v>
          </cell>
        </row>
        <row r="2387">
          <cell r="A2387" t="str">
            <v>Operational:Maintenance:Non-infrastructure:Preventative Maintenance:Condition Based:Community Assets:Community Facilities:Taxi Ranks/Bus Terminals:Buildings</v>
          </cell>
        </row>
        <row r="2388">
          <cell r="A2388" t="str">
            <v>Operational:Maintenance:Non-infrastructure:Preventative Maintenance:Condition Based:Community Assets:Community Facilities:Taxi Ranks/Bus Terminals:External Facilities</v>
          </cell>
        </row>
        <row r="2389">
          <cell r="A2389" t="str">
            <v>Operational:Maintenance:Non-infrastructure:Preventative Maintenance:Condition Based:Community Assets:Community Facilities:Taxi Ranks/Bus Terminals:Civil Structures</v>
          </cell>
        </row>
        <row r="2390">
          <cell r="A2390" t="str">
            <v>Operational:Maintenance:Non-infrastructure:Preventative Maintenance:Condition Based:Community Assets:Community Facilities:Taxi Ranks/Bus Terminals:Earthworks</v>
          </cell>
        </row>
        <row r="2391">
          <cell r="A2391" t="str">
            <v>Operational:Maintenance:Non-infrastructure:Preventative Maintenance:Condition Based:Community Assets:Community Facilities:Taxi Ranks/Bus Terminals:Electrical Equipment</v>
          </cell>
        </row>
        <row r="2392">
          <cell r="A2392" t="str">
            <v>Operational:Maintenance:Non-infrastructure:Preventative Maintenance:Condition Based:Community Assets:Community Facilities:Taxi Ranks/Bus Terminals:Mechanical Equipment</v>
          </cell>
        </row>
        <row r="2393">
          <cell r="A2393" t="str">
            <v>Operational:Maintenance:Non-infrastructure:Preventative Maintenance:Condition Based:Community Assets:Community Facilities:Taxi Ranks/Bus Terminals:Metalwork's</v>
          </cell>
        </row>
        <row r="2394">
          <cell r="A2394" t="str">
            <v>Operational:Maintenance:Non-infrastructure:Preventative Maintenance:Condition Based:Community Assets:Community Facilities:Taxi Ranks/Bus Terminals:Pavements</v>
          </cell>
        </row>
        <row r="2395">
          <cell r="A2395" t="str">
            <v>Operational:Maintenance:Non-infrastructure:Preventative Maintenance:Condition Based:Community Assets:Community Facilities:Taxi Ranks/Bus Terminals:Service Connections on Site</v>
          </cell>
        </row>
        <row r="2396">
          <cell r="A2396" t="str">
            <v>Operational:Maintenance:Non-infrastructure:Preventative Maintenance:Condition Based:Community Assets:Community Facilities:Capital Spares</v>
          </cell>
        </row>
        <row r="2397">
          <cell r="A2397" t="str">
            <v>Operational:Maintenance:Non-infrastructure:Preventative Maintenance:Condition Based:Community Assets:Sport and Recreation Facilities</v>
          </cell>
        </row>
        <row r="2398">
          <cell r="A2398" t="str">
            <v>Operational:Maintenance:Non-infrastructure:Preventative Maintenance:Condition Based:Community Assets:Sport and Recreation Facilities:Indoor Facilities</v>
          </cell>
        </row>
        <row r="2399">
          <cell r="A2399" t="str">
            <v>Operational:Maintenance:Non-infrastructure:Preventative Maintenance:Condition Based:Community Assets:Sport and Recreation Facilities:Indoor Facilities:Land</v>
          </cell>
        </row>
        <row r="2400">
          <cell r="A2400" t="str">
            <v>Operational:Maintenance:Non-infrastructure:Preventative Maintenance:Condition Based:Community Assets:Sport and Recreation Facilities:Indoor Facilities:Buildings</v>
          </cell>
        </row>
        <row r="2401">
          <cell r="A2401" t="str">
            <v>Operational:Maintenance:Non-infrastructure:Preventative Maintenance:Condition Based:Community Assets:Sport and Recreation Facilities:Indoor Facilities:External Facilities</v>
          </cell>
        </row>
        <row r="2402">
          <cell r="A2402" t="str">
            <v>Operational:Maintenance:Non-infrastructure:Preventative Maintenance:Condition Based:Community Assets:Sport and Recreation Facilities:Indoor Facilities:Civil Structures</v>
          </cell>
        </row>
        <row r="2403">
          <cell r="A2403" t="str">
            <v>Operational:Maintenance:Non-infrastructure:Preventative Maintenance:Condition Based:Community Assets:Sport and Recreation Facilities:Indoor Facilities:Earthworks</v>
          </cell>
        </row>
        <row r="2404">
          <cell r="A2404" t="str">
            <v>Operational:Maintenance:Non-infrastructure:Preventative Maintenance:Condition Based:Community Assets:Sport and Recreation Facilities:Indoor Facilities:Electrical Equipment</v>
          </cell>
        </row>
        <row r="2405">
          <cell r="A2405" t="str">
            <v>Operational:Maintenance:Non-infrastructure:Preventative Maintenance:Condition Based:Community Assets:Sport and Recreation Facilities:Indoor Facilities:Mechanical Equipment</v>
          </cell>
        </row>
        <row r="2406">
          <cell r="A2406" t="str">
            <v>Operational:Maintenance:Non-infrastructure:Preventative Maintenance:Condition Based:Community Assets:Sport and Recreation Facilities:Indoor Facilities:Metalwork's</v>
          </cell>
        </row>
        <row r="2407">
          <cell r="A2407" t="str">
            <v>Operational:Maintenance:Non-infrastructure:Preventative Maintenance:Condition Based:Community Assets:Sport and Recreation Facilities:Indoor Facilities:Pavements</v>
          </cell>
        </row>
        <row r="2408">
          <cell r="A2408" t="str">
            <v>Operational:Maintenance:Non-infrastructure:Preventative Maintenance:Condition Based:Community Assets:Sport and Recreation Facilities:Indoor Facilities:Service Connections on Site</v>
          </cell>
        </row>
        <row r="2409">
          <cell r="A2409" t="str">
            <v>Operational:Maintenance:Non-infrastructure:Preventative Maintenance:Condition Based:Community Assets:Sport and Recreation Facilities:Outdoor Facilities</v>
          </cell>
        </row>
        <row r="2410">
          <cell r="A2410" t="str">
            <v>Operational:Maintenance:Non-infrastructure:Preventative Maintenance:Condition Based:Community Assets:Sport and Recreation Facilities:Outdoor Facilities:Land</v>
          </cell>
        </row>
        <row r="2411">
          <cell r="A2411" t="str">
            <v>Operational:Maintenance:Non-infrastructure:Preventative Maintenance:Condition Based:Community Assets:Sport and Recreation Facilities:Outdoor Facilities:Buildings</v>
          </cell>
        </row>
        <row r="2412">
          <cell r="A2412" t="str">
            <v>Operational:Maintenance:Non-infrastructure:Preventative Maintenance:Condition Based:Community Assets:Sport and Recreation Facilities:Outdoor Facilities:External Facilities</v>
          </cell>
        </row>
        <row r="2413">
          <cell r="A2413" t="str">
            <v>Operational:Maintenance:Non-infrastructure:Preventative Maintenance:Condition Based:Community Assets:Sport and Recreation Facilities:Outdoor Facilities:Civil Structures</v>
          </cell>
        </row>
        <row r="2414">
          <cell r="A2414" t="str">
            <v>Operational:Maintenance:Non-infrastructure:Preventative Maintenance:Condition Based:Community Assets:Sport and Recreation Facilities:Outdoor Facilities:Earthworks</v>
          </cell>
        </row>
        <row r="2415">
          <cell r="A2415" t="str">
            <v>Operational:Maintenance:Non-infrastructure:Preventative Maintenance:Condition Based:Community Assets:Sport and Recreation Facilities:Outdoor Facilities:Electrical Equipment</v>
          </cell>
        </row>
        <row r="2416">
          <cell r="A2416" t="str">
            <v>Operational:Maintenance:Non-infrastructure:Preventative Maintenance:Condition Based:Community Assets:Sport and Recreation Facilities:Outdoor Facilities:Mechanical Equipment</v>
          </cell>
        </row>
        <row r="2417">
          <cell r="A2417" t="str">
            <v>Operational:Maintenance:Non-infrastructure:Preventative Maintenance:Condition Based:Community Assets:Sport and Recreation Facilities:Outdoor Facilities:Metalwork's</v>
          </cell>
        </row>
        <row r="2418">
          <cell r="A2418" t="str">
            <v>Operational:Maintenance:Non-infrastructure:Preventative Maintenance:Condition Based:Community Assets:Sport and Recreation Facilities:Outdoor Facilities:Pavements</v>
          </cell>
        </row>
        <row r="2419">
          <cell r="A2419" t="str">
            <v>Operational:Maintenance:Non-infrastructure:Preventative Maintenance:Condition Based:Community Assets:Sport and Recreation Facilities:Outdoor Facilities:Service Connections on Site</v>
          </cell>
        </row>
        <row r="2420">
          <cell r="A2420" t="str">
            <v>Operational:Maintenance:Non-infrastructure:Preventative Maintenance:Condition Based:Community Assets:Sport and Recreation Facilities:Capital Spares</v>
          </cell>
        </row>
        <row r="2421">
          <cell r="A2421" t="str">
            <v>Operational:Maintenance:Non-infrastructure:Preventative Maintenance:Condition Based:Other Assets</v>
          </cell>
        </row>
        <row r="2422">
          <cell r="A2422" t="str">
            <v>Operational:Maintenance:Non-infrastructure:Preventative Maintenance:Condition Based:Other Assets:Operational Buildings</v>
          </cell>
        </row>
        <row r="2423">
          <cell r="A2423" t="str">
            <v>Operational:Maintenance:Non-infrastructure:Preventative Maintenance:Condition Based:Other Assets:Operational Buildings:Municipal Offices</v>
          </cell>
        </row>
        <row r="2424">
          <cell r="A2424" t="str">
            <v>Operational:Maintenance:Non-infrastructure:Preventative Maintenance:Condition Based:Other Assets:Operational Buildings:Municipal Offices:Land</v>
          </cell>
        </row>
        <row r="2425">
          <cell r="A2425" t="str">
            <v>Operational:Maintenance:Non-infrastructure:Preventative Maintenance:Condition Based:Other Assets:Operational Buildings:Municipal Offices:Buildings</v>
          </cell>
        </row>
        <row r="2426">
          <cell r="A2426" t="str">
            <v>Operational:Maintenance:Non-infrastructure:Preventative Maintenance:Condition Based:Other Assets:Operational Buildings:Municipal Offices:External Facilities</v>
          </cell>
        </row>
        <row r="2427">
          <cell r="A2427" t="str">
            <v>Operational:Maintenance:Non-infrastructure:Preventative Maintenance:Condition Based:Other Assets:Operational Buildings:Municipal Offices:Civil Structures</v>
          </cell>
        </row>
        <row r="2428">
          <cell r="A2428" t="str">
            <v>Operational:Maintenance:Non-infrastructure:Preventative Maintenance:Condition Based:Other Assets:Operational Buildings:Municipal Offices:Earthworks</v>
          </cell>
        </row>
        <row r="2429">
          <cell r="A2429" t="str">
            <v>Operational:Maintenance:Non-infrastructure:Preventative Maintenance:Condition Based:Other Assets:Operational Buildings:Municipal Offices:Electrical Equipment</v>
          </cell>
        </row>
        <row r="2430">
          <cell r="A2430" t="str">
            <v>Operational:Maintenance:Non-infrastructure:Preventative Maintenance:Condition Based:Other Assets:Operational Buildings:Municipal Offices:Mechanical Equipment</v>
          </cell>
        </row>
        <row r="2431">
          <cell r="A2431" t="str">
            <v>Operational:Maintenance:Non-infrastructure:Preventative Maintenance:Condition Based:Other Assets:Operational Buildings:Municipal Offices:Metalwork's</v>
          </cell>
        </row>
        <row r="2432">
          <cell r="A2432" t="str">
            <v>Operational:Maintenance:Non-infrastructure:Preventative Maintenance:Condition Based:Other Assets:Operational Buildings:Municipal Offices:Pavements</v>
          </cell>
        </row>
        <row r="2433">
          <cell r="A2433" t="str">
            <v>Operational:Maintenance:Non-infrastructure:Preventative Maintenance:Condition Based:Other Assets:Operational Buildings:Municipal Offices:Service Connections on Site</v>
          </cell>
        </row>
        <row r="2434">
          <cell r="A2434" t="str">
            <v>Operational:Maintenance:Non-infrastructure:Preventative Maintenance:Condition Based:Other Assets:Operational Buildings:Pay/Enquiry Points</v>
          </cell>
        </row>
        <row r="2435">
          <cell r="A2435" t="str">
            <v>Operational:Maintenance:Non-infrastructure:Preventative Maintenance:Condition Based:Other Assets:Operational Buildings:Pay/Enquiry Points:Land</v>
          </cell>
        </row>
        <row r="2436">
          <cell r="A2436" t="str">
            <v>Operational:Maintenance:Non-infrastructure:Preventative Maintenance:Condition Based:Other Assets:Operational Buildings:Pay/Enquiry Points:Buildings</v>
          </cell>
        </row>
        <row r="2437">
          <cell r="A2437" t="str">
            <v>Operational:Maintenance:Non-infrastructure:Preventative Maintenance:Condition Based:Other Assets:Operational Buildings:Pay/Enquiry Points:External Facilities</v>
          </cell>
        </row>
        <row r="2438">
          <cell r="A2438" t="str">
            <v>Operational:Maintenance:Non-infrastructure:Preventative Maintenance:Condition Based:Other Assets:Operational Buildings:Pay/Enquiry Points:Civil Structures</v>
          </cell>
        </row>
        <row r="2439">
          <cell r="A2439" t="str">
            <v>Operational:Maintenance:Non-infrastructure:Preventative Maintenance:Condition Based:Other Assets:Operational Buildings:Pay/Enquiry Points:Earthworks</v>
          </cell>
        </row>
        <row r="2440">
          <cell r="A2440" t="str">
            <v>Operational:Maintenance:Non-infrastructure:Preventative Maintenance:Condition Based:Other Assets:Operational Buildings:Pay/Enquiry Points:Electrical Equipment</v>
          </cell>
        </row>
        <row r="2441">
          <cell r="A2441" t="str">
            <v>Operational:Maintenance:Non-infrastructure:Preventative Maintenance:Condition Based:Other Assets:Operational Buildings:Pay/Enquiry Points:Mechanical Equipment</v>
          </cell>
        </row>
        <row r="2442">
          <cell r="A2442" t="str">
            <v>Operational:Maintenance:Non-infrastructure:Preventative Maintenance:Condition Based:Other Assets:Operational Buildings:Pay/Enquiry Points:Metalwork's</v>
          </cell>
        </row>
        <row r="2443">
          <cell r="A2443" t="str">
            <v>Operational:Maintenance:Non-infrastructure:Preventative Maintenance:Condition Based:Other Assets:Operational Buildings:Pay/Enquiry Points:Pavements</v>
          </cell>
        </row>
        <row r="2444">
          <cell r="A2444" t="str">
            <v>Operational:Maintenance:Non-infrastructure:Preventative Maintenance:Condition Based:Other Assets:Operational Buildings:Pay/Enquiry Points:Service Connections on Site</v>
          </cell>
        </row>
        <row r="2445">
          <cell r="A2445" t="str">
            <v>Operational:Maintenance:Non-infrastructure:Preventative Maintenance:Condition Based:Other Assets:Operational Buildings:Building Plan Offices</v>
          </cell>
        </row>
        <row r="2446">
          <cell r="A2446" t="str">
            <v>Operational:Maintenance:Non-infrastructure:Preventative Maintenance:Condition Based:Other Assets:Operational Buildings:Building Plan Offices:Land</v>
          </cell>
        </row>
        <row r="2447">
          <cell r="A2447" t="str">
            <v>Operational:Maintenance:Non-infrastructure:Preventative Maintenance:Condition Based:Other Assets:Operational Buildings:Building Plan Offices:Buildings</v>
          </cell>
        </row>
        <row r="2448">
          <cell r="A2448" t="str">
            <v>Operational:Maintenance:Non-infrastructure:Preventative Maintenance:Condition Based:Other Assets:Operational Buildings:Building Plan Offices:External Facilities</v>
          </cell>
        </row>
        <row r="2449">
          <cell r="A2449" t="str">
            <v>Operational:Maintenance:Non-infrastructure:Preventative Maintenance:Condition Based:Other Assets:Operational Buildings:Building Plan Offices:Civil Structures</v>
          </cell>
        </row>
        <row r="2450">
          <cell r="A2450" t="str">
            <v>Operational:Maintenance:Non-infrastructure:Preventative Maintenance:Condition Based:Other Assets:Operational Buildings:Building Plan Offices:Earthworks</v>
          </cell>
        </row>
        <row r="2451">
          <cell r="A2451" t="str">
            <v>Operational:Maintenance:Non-infrastructure:Preventative Maintenance:Condition Based:Other Assets:Operational Buildings:Building Plan Offices:Electrical Equipment</v>
          </cell>
        </row>
        <row r="2452">
          <cell r="A2452" t="str">
            <v>Operational:Maintenance:Non-infrastructure:Preventative Maintenance:Condition Based:Other Assets:Operational Buildings:Building Plan Offices:Mechanical Equipment</v>
          </cell>
        </row>
        <row r="2453">
          <cell r="A2453" t="str">
            <v>Operational:Maintenance:Non-infrastructure:Preventative Maintenance:Condition Based:Other Assets:Operational Buildings:Building Plan Offices:Metalwork's</v>
          </cell>
        </row>
        <row r="2454">
          <cell r="A2454" t="str">
            <v>Operational:Maintenance:Non-infrastructure:Preventative Maintenance:Condition Based:Other Assets:Operational Buildings:Building Plan Offices:Pavements</v>
          </cell>
        </row>
        <row r="2455">
          <cell r="A2455" t="str">
            <v>Operational:Maintenance:Non-infrastructure:Preventative Maintenance:Condition Based:Other Assets:Operational Buildings:Building Plan Offices:Service Connections on Site</v>
          </cell>
        </row>
        <row r="2456">
          <cell r="A2456" t="str">
            <v>Operational:Maintenance:Non-infrastructure:Preventative Maintenance:Condition Based:Other Assets:Operational Buildings:Workshops</v>
          </cell>
        </row>
        <row r="2457">
          <cell r="A2457" t="str">
            <v>Operational:Maintenance:Non-infrastructure:Preventative Maintenance:Condition Based:Other Assets:Operational Buildings:Workshops:Land</v>
          </cell>
        </row>
        <row r="2458">
          <cell r="A2458" t="str">
            <v>Operational:Maintenance:Non-infrastructure:Preventative Maintenance:Condition Based:Other Assets:Operational Buildings:Workshops:Buildings</v>
          </cell>
        </row>
        <row r="2459">
          <cell r="A2459" t="str">
            <v>Operational:Maintenance:Non-infrastructure:Preventative Maintenance:Condition Based:Other Assets:Operational Buildings:Workshops:External Facilities</v>
          </cell>
        </row>
        <row r="2460">
          <cell r="A2460" t="str">
            <v>Operational:Maintenance:Non-infrastructure:Preventative Maintenance:Condition Based:Other Assets:Operational Buildings:Workshops:Civil Structures</v>
          </cell>
        </row>
        <row r="2461">
          <cell r="A2461" t="str">
            <v>Operational:Maintenance:Non-infrastructure:Preventative Maintenance:Condition Based:Other Assets:Operational Buildings:Workshops:Earthworks</v>
          </cell>
        </row>
        <row r="2462">
          <cell r="A2462" t="str">
            <v>Operational:Maintenance:Non-infrastructure:Preventative Maintenance:Condition Based:Other Assets:Operational Buildings:Workshops:Electrical Equipment</v>
          </cell>
        </row>
        <row r="2463">
          <cell r="A2463" t="str">
            <v>Operational:Maintenance:Non-infrastructure:Preventative Maintenance:Condition Based:Other Assets:Operational Buildings:Workshops:Mechanical Equipment</v>
          </cell>
        </row>
        <row r="2464">
          <cell r="A2464" t="str">
            <v>Operational:Maintenance:Non-infrastructure:Preventative Maintenance:Condition Based:Other Assets:Operational Buildings:Workshops:Metalwork's</v>
          </cell>
        </row>
        <row r="2465">
          <cell r="A2465" t="str">
            <v>Operational:Maintenance:Non-infrastructure:Preventative Maintenance:Condition Based:Other Assets:Operational Buildings:Workshops:Pavements</v>
          </cell>
        </row>
        <row r="2466">
          <cell r="A2466" t="str">
            <v>Operational:Maintenance:Non-infrastructure:Preventative Maintenance:Condition Based:Other Assets:Operational Buildings:Workshops:Service Connections on Site</v>
          </cell>
        </row>
        <row r="2467">
          <cell r="A2467" t="str">
            <v>Operational:Maintenance:Non-infrastructure:Preventative Maintenance:Condition Based:Other Assets:Operational Buildings:Yards</v>
          </cell>
        </row>
        <row r="2468">
          <cell r="A2468" t="str">
            <v>Operational:Maintenance:Non-infrastructure:Preventative Maintenance:Condition Based:Other Assets:Operational Buildings:Yards:Land</v>
          </cell>
        </row>
        <row r="2469">
          <cell r="A2469" t="str">
            <v>Operational:Maintenance:Non-infrastructure:Preventative Maintenance:Condition Based:Other Assets:Operational Buildings:Yards:Buildings</v>
          </cell>
        </row>
        <row r="2470">
          <cell r="A2470" t="str">
            <v>Operational:Maintenance:Non-infrastructure:Preventative Maintenance:Condition Based:Other Assets:Operational Buildings:Yards:External Facilities</v>
          </cell>
        </row>
        <row r="2471">
          <cell r="A2471" t="str">
            <v>Operational:Maintenance:Non-infrastructure:Preventative Maintenance:Condition Based:Other Assets:Operational Buildings:Yards:Civil Structures</v>
          </cell>
        </row>
        <row r="2472">
          <cell r="A2472" t="str">
            <v>Operational:Maintenance:Non-infrastructure:Preventative Maintenance:Condition Based:Other Assets:Operational Buildings:Yards:Earthworks</v>
          </cell>
        </row>
        <row r="2473">
          <cell r="A2473" t="str">
            <v>Operational:Maintenance:Non-infrastructure:Preventative Maintenance:Condition Based:Other Assets:Operational Buildings:Yards:Electrical Equipment</v>
          </cell>
        </row>
        <row r="2474">
          <cell r="A2474" t="str">
            <v>Operational:Maintenance:Non-infrastructure:Preventative Maintenance:Condition Based:Other Assets:Operational Buildings:Yards:Mechanical Equipment</v>
          </cell>
        </row>
        <row r="2475">
          <cell r="A2475" t="str">
            <v>Operational:Maintenance:Non-infrastructure:Preventative Maintenance:Condition Based:Other Assets:Operational Buildings:Yards:Metalwork's</v>
          </cell>
        </row>
        <row r="2476">
          <cell r="A2476" t="str">
            <v>Operational:Maintenance:Non-infrastructure:Preventative Maintenance:Condition Based:Other Assets:Operational Buildings:Yards:Pavements</v>
          </cell>
        </row>
        <row r="2477">
          <cell r="A2477" t="str">
            <v>Operational:Maintenance:Non-infrastructure:Preventative Maintenance:Condition Based:Other Assets:Operational Buildings:Yards:Service Connections on Site</v>
          </cell>
        </row>
        <row r="2478">
          <cell r="A2478" t="str">
            <v>Operational:Maintenance:Non-infrastructure:Preventative Maintenance:Condition Based:Other Assets:Operational Buildings:Stores</v>
          </cell>
        </row>
        <row r="2479">
          <cell r="A2479" t="str">
            <v>Operational:Maintenance:Non-infrastructure:Preventative Maintenance:Condition Based:Other Assets:Operational Buildings:Stores:Land</v>
          </cell>
        </row>
        <row r="2480">
          <cell r="A2480" t="str">
            <v>Operational:Maintenance:Non-infrastructure:Preventative Maintenance:Condition Based:Other Assets:Operational Buildings:Stores:Buildings</v>
          </cell>
        </row>
        <row r="2481">
          <cell r="A2481" t="str">
            <v>Operational:Maintenance:Non-infrastructure:Preventative Maintenance:Condition Based:Other Assets:Operational Buildings:Stores:External Facilities</v>
          </cell>
        </row>
        <row r="2482">
          <cell r="A2482" t="str">
            <v>Operational:Maintenance:Non-infrastructure:Preventative Maintenance:Condition Based:Other Assets:Operational Buildings:Stores:Civil Structures</v>
          </cell>
        </row>
        <row r="2483">
          <cell r="A2483" t="str">
            <v>Operational:Maintenance:Non-infrastructure:Preventative Maintenance:Condition Based:Other Assets:Operational Buildings:Stores:Earthworks</v>
          </cell>
        </row>
        <row r="2484">
          <cell r="A2484" t="str">
            <v>Operational:Maintenance:Non-infrastructure:Preventative Maintenance:Condition Based:Other Assets:Operational Buildings:Stores:Electrical Equipment</v>
          </cell>
        </row>
        <row r="2485">
          <cell r="A2485" t="str">
            <v>Operational:Maintenance:Non-infrastructure:Preventative Maintenance:Condition Based:Other Assets:Operational Buildings:Stores:Mechanical Equipment</v>
          </cell>
        </row>
        <row r="2486">
          <cell r="A2486" t="str">
            <v>Operational:Maintenance:Non-infrastructure:Preventative Maintenance:Condition Based:Other Assets:Operational Buildings:Stores:Metalwork's</v>
          </cell>
        </row>
        <row r="2487">
          <cell r="A2487" t="str">
            <v>Operational:Maintenance:Non-infrastructure:Preventative Maintenance:Condition Based:Other Assets:Operational Buildings:Stores:Pavements</v>
          </cell>
        </row>
        <row r="2488">
          <cell r="A2488" t="str">
            <v>Operational:Maintenance:Non-infrastructure:Preventative Maintenance:Condition Based:Other Assets:Operational Buildings:Stores:Service Connections on Site</v>
          </cell>
        </row>
        <row r="2489">
          <cell r="A2489" t="str">
            <v>Operational:Maintenance:Non-infrastructure:Preventative Maintenance:Condition Based:Other Assets:Operational Buildings:Laboratories</v>
          </cell>
        </row>
        <row r="2490">
          <cell r="A2490" t="str">
            <v>Operational:Maintenance:Non-infrastructure:Preventative Maintenance:Condition Based:Other Assets:Operational Buildings:Laboratories:Land</v>
          </cell>
        </row>
        <row r="2491">
          <cell r="A2491" t="str">
            <v>Operational:Maintenance:Non-infrastructure:Preventative Maintenance:Condition Based:Other Assets:Operational Buildings:Laboratories:Buildings</v>
          </cell>
        </row>
        <row r="2492">
          <cell r="A2492" t="str">
            <v>Operational:Maintenance:Non-infrastructure:Preventative Maintenance:Condition Based:Other Assets:Operational Buildings:Laboratories:External Facilities</v>
          </cell>
        </row>
        <row r="2493">
          <cell r="A2493" t="str">
            <v>Operational:Maintenance:Non-infrastructure:Preventative Maintenance:Condition Based:Other Assets:Operational Buildings:Laboratories:Civil Structures</v>
          </cell>
        </row>
        <row r="2494">
          <cell r="A2494" t="str">
            <v>Operational:Maintenance:Non-infrastructure:Preventative Maintenance:Condition Based:Other Assets:Operational Buildings:Laboratories:Earthworks</v>
          </cell>
        </row>
        <row r="2495">
          <cell r="A2495" t="str">
            <v>Operational:Maintenance:Non-infrastructure:Preventative Maintenance:Condition Based:Other Assets:Operational Buildings:Laboratories:Electrical Equipment</v>
          </cell>
        </row>
        <row r="2496">
          <cell r="A2496" t="str">
            <v>Operational:Maintenance:Non-infrastructure:Preventative Maintenance:Condition Based:Other Assets:Operational Buildings:Laboratories:Mechanical Equipment</v>
          </cell>
        </row>
        <row r="2497">
          <cell r="A2497" t="str">
            <v>Operational:Maintenance:Non-infrastructure:Preventative Maintenance:Condition Based:Other Assets:Operational Buildings:Laboratories:Metalwork's</v>
          </cell>
        </row>
        <row r="2498">
          <cell r="A2498" t="str">
            <v>Operational:Maintenance:Non-infrastructure:Preventative Maintenance:Condition Based:Other Assets:Operational Buildings:Laboratories:Pavements</v>
          </cell>
        </row>
        <row r="2499">
          <cell r="A2499" t="str">
            <v>Operational:Maintenance:Non-infrastructure:Preventative Maintenance:Condition Based:Other Assets:Operational Buildings:Laboratories:Service Connections on Site</v>
          </cell>
        </row>
        <row r="2500">
          <cell r="A2500" t="str">
            <v>Operational:Maintenance:Non-infrastructure:Preventative Maintenance:Condition Based:Other Assets:Operational Buildings:Training Centres</v>
          </cell>
        </row>
        <row r="2501">
          <cell r="A2501" t="str">
            <v>Operational:Maintenance:Non-infrastructure:Preventative Maintenance:Condition Based:Other Assets:Operational Buildings:Training Centres:Land</v>
          </cell>
        </row>
        <row r="2502">
          <cell r="A2502" t="str">
            <v>Operational:Maintenance:Non-infrastructure:Preventative Maintenance:Condition Based:Other Assets:Operational Buildings:Training Centres:Buildings</v>
          </cell>
        </row>
        <row r="2503">
          <cell r="A2503" t="str">
            <v>Operational:Maintenance:Non-infrastructure:Preventative Maintenance:Condition Based:Other Assets:Operational Buildings:Training Centres:External Facilities</v>
          </cell>
        </row>
        <row r="2504">
          <cell r="A2504" t="str">
            <v>Operational:Maintenance:Non-infrastructure:Preventative Maintenance:Condition Based:Other Assets:Operational Buildings:Training Centres:Civil Structures</v>
          </cell>
        </row>
        <row r="2505">
          <cell r="A2505" t="str">
            <v>Operational:Maintenance:Non-infrastructure:Preventative Maintenance:Condition Based:Other Assets:Operational Buildings:Training Centres:Earthworks</v>
          </cell>
        </row>
        <row r="2506">
          <cell r="A2506" t="str">
            <v>Operational:Maintenance:Non-infrastructure:Preventative Maintenance:Condition Based:Other Assets:Operational Buildings:Training Centres:Electrical Equipment</v>
          </cell>
        </row>
        <row r="2507">
          <cell r="A2507" t="str">
            <v>Operational:Maintenance:Non-infrastructure:Preventative Maintenance:Condition Based:Other Assets:Operational Buildings:Training Centres:Mechanical Equipment</v>
          </cell>
        </row>
        <row r="2508">
          <cell r="A2508" t="str">
            <v>Operational:Maintenance:Non-infrastructure:Preventative Maintenance:Condition Based:Other Assets:Operational Buildings:Training Centres:Metalwork's</v>
          </cell>
        </row>
        <row r="2509">
          <cell r="A2509" t="str">
            <v>Operational:Maintenance:Non-infrastructure:Preventative Maintenance:Condition Based:Other Assets:Operational Buildings:Training Centres:Pavements</v>
          </cell>
        </row>
        <row r="2510">
          <cell r="A2510" t="str">
            <v>Operational:Maintenance:Non-infrastructure:Preventative Maintenance:Condition Based:Other Assets:Operational Buildings:Training Centres:Service Connections on Site</v>
          </cell>
        </row>
        <row r="2511">
          <cell r="A2511" t="str">
            <v>Operational:Maintenance:Non-infrastructure:Preventative Maintenance:Condition Based:Other Assets:Operational Buildings:Manufacturing Plant</v>
          </cell>
        </row>
        <row r="2512">
          <cell r="A2512" t="str">
            <v>Operational:Maintenance:Non-infrastructure:Preventative Maintenance:Condition Based:Other Assets:Operational Buildings:Manufacturing Plant:Land</v>
          </cell>
        </row>
        <row r="2513">
          <cell r="A2513" t="str">
            <v>Operational:Maintenance:Non-infrastructure:Preventative Maintenance:Condition Based:Other Assets:Operational Buildings:Manufacturing Plant:Buildings</v>
          </cell>
        </row>
        <row r="2514">
          <cell r="A2514" t="str">
            <v>Operational:Maintenance:Non-infrastructure:Preventative Maintenance:Condition Based:Other Assets:Operational Buildings:Manufacturing Plant:External Facilities</v>
          </cell>
        </row>
        <row r="2515">
          <cell r="A2515" t="str">
            <v>Operational:Maintenance:Non-infrastructure:Preventative Maintenance:Condition Based:Other Assets:Operational Buildings:Manufacturing Plant:Civil Structures</v>
          </cell>
        </row>
        <row r="2516">
          <cell r="A2516" t="str">
            <v>Operational:Maintenance:Non-infrastructure:Preventative Maintenance:Condition Based:Other Assets:Operational Buildings:Manufacturing Plant:Earthworks</v>
          </cell>
        </row>
        <row r="2517">
          <cell r="A2517" t="str">
            <v>Operational:Maintenance:Non-infrastructure:Preventative Maintenance:Condition Based:Other Assets:Operational Buildings:Manufacturing Plant:Electrical Equipment</v>
          </cell>
        </row>
        <row r="2518">
          <cell r="A2518" t="str">
            <v>Operational:Maintenance:Non-infrastructure:Preventative Maintenance:Condition Based:Other Assets:Operational Buildings:Manufacturing Plant:Mechanical Equipment</v>
          </cell>
        </row>
        <row r="2519">
          <cell r="A2519" t="str">
            <v>Operational:Maintenance:Non-infrastructure:Preventative Maintenance:Condition Based:Other Assets:Operational Buildings:Manufacturing Plant:Metalwork's</v>
          </cell>
        </row>
        <row r="2520">
          <cell r="A2520" t="str">
            <v>Operational:Maintenance:Non-infrastructure:Preventative Maintenance:Condition Based:Other Assets:Operational Buildings:Manufacturing Plant:Pavements</v>
          </cell>
        </row>
        <row r="2521">
          <cell r="A2521" t="str">
            <v>Operational:Maintenance:Non-infrastructure:Preventative Maintenance:Condition Based:Other Assets:Operational Buildings:Manufacturing Plant:Service Connections on Site</v>
          </cell>
        </row>
        <row r="2522">
          <cell r="A2522" t="str">
            <v>Operational:Maintenance:Non-infrastructure:Preventative Maintenance:Condition Based:Other Assets:Operational Buildings:Depots</v>
          </cell>
        </row>
        <row r="2523">
          <cell r="A2523" t="str">
            <v>Operational:Maintenance:Non-infrastructure:Preventative Maintenance:Condition Based:Other Assets:Operational Buildings:Depots:Land</v>
          </cell>
        </row>
        <row r="2524">
          <cell r="A2524" t="str">
            <v>Operational:Maintenance:Non-infrastructure:Preventative Maintenance:Condition Based:Other Assets:Operational Buildings:Depots:Buildings</v>
          </cell>
        </row>
        <row r="2525">
          <cell r="A2525" t="str">
            <v>Operational:Maintenance:Non-infrastructure:Preventative Maintenance:Condition Based:Other Assets:Operational Buildings:Depots:External Facilities</v>
          </cell>
        </row>
        <row r="2526">
          <cell r="A2526" t="str">
            <v>Operational:Maintenance:Non-infrastructure:Preventative Maintenance:Condition Based:Other Assets:Operational Buildings:Depots:Civil Structures</v>
          </cell>
        </row>
        <row r="2527">
          <cell r="A2527" t="str">
            <v>Operational:Maintenance:Non-infrastructure:Preventative Maintenance:Condition Based:Other Assets:Operational Buildings:Depots:Earthworks</v>
          </cell>
        </row>
        <row r="2528">
          <cell r="A2528" t="str">
            <v>Operational:Maintenance:Non-infrastructure:Preventative Maintenance:Condition Based:Other Assets:Operational Buildings:Depots:Electrical Equipment</v>
          </cell>
        </row>
        <row r="2529">
          <cell r="A2529" t="str">
            <v>Operational:Maintenance:Non-infrastructure:Preventative Maintenance:Condition Based:Other Assets:Operational Buildings:Depots:Mechanical Equipment</v>
          </cell>
        </row>
        <row r="2530">
          <cell r="A2530" t="str">
            <v>Operational:Maintenance:Non-infrastructure:Preventative Maintenance:Condition Based:Other Assets:Operational Buildings:Depots:Metalwork's</v>
          </cell>
        </row>
        <row r="2531">
          <cell r="A2531" t="str">
            <v>Operational:Maintenance:Non-infrastructure:Preventative Maintenance:Condition Based:Other Assets:Operational Buildings:Depots:Pavements</v>
          </cell>
        </row>
        <row r="2532">
          <cell r="A2532" t="str">
            <v>Operational:Maintenance:Non-infrastructure:Preventative Maintenance:Condition Based:Other Assets:Operational Buildings:Depots:Service Connections on Site</v>
          </cell>
        </row>
        <row r="2533">
          <cell r="A2533" t="str">
            <v>Operational:Maintenance:Non-infrastructure:Preventative Maintenance:Condition Based:Other Assets:Operational Buildings:Capital Spares</v>
          </cell>
        </row>
        <row r="2534">
          <cell r="A2534" t="str">
            <v>Operational:Maintenance:Non-infrastructure:Preventative Maintenance:Condition Based:Other Assets:Housing</v>
          </cell>
        </row>
        <row r="2535">
          <cell r="A2535" t="str">
            <v>Operational:Maintenance:Non-infrastructure:Preventative Maintenance:Condition Based:Other Assets:Housing:Staff Housing</v>
          </cell>
        </row>
        <row r="2536">
          <cell r="A2536" t="str">
            <v>Operational:Maintenance:Non-infrastructure:Preventative Maintenance:Condition Based:Other Assets:Housing:Staff Housing:Land</v>
          </cell>
        </row>
        <row r="2537">
          <cell r="A2537" t="str">
            <v>Operational:Maintenance:Non-infrastructure:Preventative Maintenance:Condition Based:Other Assets:Housing:Staff Housing:Buildings</v>
          </cell>
        </row>
        <row r="2538">
          <cell r="A2538" t="str">
            <v>Operational:Maintenance:Non-infrastructure:Preventative Maintenance:Condition Based:Other Assets:Housing:Staff Housing:External Facilities</v>
          </cell>
        </row>
        <row r="2539">
          <cell r="A2539" t="str">
            <v>Operational:Maintenance:Non-infrastructure:Preventative Maintenance:Condition Based:Other Assets:Housing:Staff Housing:Civil Structures</v>
          </cell>
        </row>
        <row r="2540">
          <cell r="A2540" t="str">
            <v>Operational:Maintenance:Non-infrastructure:Preventative Maintenance:Condition Based:Other Assets:Housing:Staff Housing:Earthworks</v>
          </cell>
        </row>
        <row r="2541">
          <cell r="A2541" t="str">
            <v>Operational:Maintenance:Non-infrastructure:Preventative Maintenance:Condition Based:Other Assets:Housing:Staff Housing:Electrical Equipment</v>
          </cell>
        </row>
        <row r="2542">
          <cell r="A2542" t="str">
            <v>Operational:Maintenance:Non-infrastructure:Preventative Maintenance:Condition Based:Other Assets:Housing:Staff Housing:Mechanical Equipment</v>
          </cell>
        </row>
        <row r="2543">
          <cell r="A2543" t="str">
            <v>Operational:Maintenance:Non-infrastructure:Preventative Maintenance:Condition Based:Other Assets:Housing:Staff Housing:Metalwork's</v>
          </cell>
        </row>
        <row r="2544">
          <cell r="A2544" t="str">
            <v>Operational:Maintenance:Non-infrastructure:Preventative Maintenance:Condition Based:Other Assets:Housing:Staff Housing:Pavements</v>
          </cell>
        </row>
        <row r="2545">
          <cell r="A2545" t="str">
            <v>Operational:Maintenance:Non-infrastructure:Preventative Maintenance:Condition Based:Other Assets:Housing:Staff Housing:Service Connections on Site</v>
          </cell>
        </row>
        <row r="2546">
          <cell r="A2546" t="str">
            <v>Operational:Maintenance:Non-infrastructure:Preventative Maintenance:Condition Based:Other Assets:Housing:Social Housing</v>
          </cell>
        </row>
        <row r="2547">
          <cell r="A2547" t="str">
            <v>Operational:Maintenance:Non-infrastructure:Preventative Maintenance:Condition Based:Other Assets:Housing:Social Housing:Land</v>
          </cell>
        </row>
        <row r="2548">
          <cell r="A2548" t="str">
            <v>Operational:Maintenance:Non-infrastructure:Preventative Maintenance:Condition Based:Other Assets:Housing:Social Housing:Buildings</v>
          </cell>
        </row>
        <row r="2549">
          <cell r="A2549" t="str">
            <v>Operational:Maintenance:Non-infrastructure:Preventative Maintenance:Condition Based:Other Assets:Housing:Social Housing:External Facilities</v>
          </cell>
        </row>
        <row r="2550">
          <cell r="A2550" t="str">
            <v>Operational:Maintenance:Non-infrastructure:Preventative Maintenance:Condition Based:Other Assets:Housing:Social Housing:Civil Structures</v>
          </cell>
        </row>
        <row r="2551">
          <cell r="A2551" t="str">
            <v>Operational:Maintenance:Non-infrastructure:Preventative Maintenance:Condition Based:Other Assets:Housing:Social Housing:Earthworks</v>
          </cell>
        </row>
        <row r="2552">
          <cell r="A2552" t="str">
            <v>Operational:Maintenance:Non-infrastructure:Preventative Maintenance:Condition Based:Other Assets:Housing:Social Housing:Electrical Equipment</v>
          </cell>
        </row>
        <row r="2553">
          <cell r="A2553" t="str">
            <v>Operational:Maintenance:Non-infrastructure:Preventative Maintenance:Condition Based:Other Assets:Housing:Social Housing:Mechanical Equipment</v>
          </cell>
        </row>
        <row r="2554">
          <cell r="A2554" t="str">
            <v>Operational:Maintenance:Non-infrastructure:Preventative Maintenance:Condition Based:Other Assets:Housing:Social Housing:Metalwork's</v>
          </cell>
        </row>
        <row r="2555">
          <cell r="A2555" t="str">
            <v>Operational:Maintenance:Non-infrastructure:Preventative Maintenance:Condition Based:Other Assets:Housing:Social Housing:Pavements</v>
          </cell>
        </row>
        <row r="2556">
          <cell r="A2556" t="str">
            <v>Operational:Maintenance:Non-infrastructure:Preventative Maintenance:Condition Based:Other Assets:Housing:Social Housing:Service Connections on Site</v>
          </cell>
        </row>
        <row r="2557">
          <cell r="A2557" t="str">
            <v>Operational:Maintenance:Non-infrastructure:Preventative Maintenance:Condition Based:Computer Equipment</v>
          </cell>
        </row>
        <row r="2558">
          <cell r="A2558" t="str">
            <v>Operational:Maintenance:Non-infrastructure:Preventative Maintenance:Condition Based:Furniture and Office Equipment</v>
          </cell>
        </row>
        <row r="2559">
          <cell r="A2559" t="str">
            <v>Operational:Maintenance:Non-infrastructure:Preventative Maintenance:Condition Based:Heritage Assets</v>
          </cell>
        </row>
        <row r="2560">
          <cell r="A2560" t="str">
            <v>Operational:Maintenance:Non-infrastructure:Preventative Maintenance:Condition Based:Heritage Assets:Monuments</v>
          </cell>
        </row>
        <row r="2561">
          <cell r="A2561" t="str">
            <v>Operational:Maintenance:Non-infrastructure:Preventative Maintenance:Condition Based:Heritage Assets:Historic Buildings</v>
          </cell>
        </row>
        <row r="2562">
          <cell r="A2562" t="str">
            <v>Operational:Maintenance:Non-infrastructure:Preventative Maintenance:Condition Based:Heritage Assets:Works of Art</v>
          </cell>
        </row>
        <row r="2563">
          <cell r="A2563" t="str">
            <v>Operational:Maintenance:Non-infrastructure:Preventative Maintenance:Condition Based:Heritage Assets:Conservation Areas</v>
          </cell>
        </row>
        <row r="2564">
          <cell r="A2564" t="str">
            <v>Operational:Maintenance:Non-infrastructure:Preventative Maintenance:Condition Based:Heritage Assets:Other Heritage</v>
          </cell>
        </row>
        <row r="2565">
          <cell r="A2565" t="str">
            <v>Operational:Maintenance:Non-infrastructure:Preventative Maintenance:Condition Based:Intangible Assets</v>
          </cell>
        </row>
        <row r="2566">
          <cell r="A2566" t="str">
            <v>Operational:Maintenance:Non-infrastructure:Preventative Maintenance:Condition Based:Intangible Assets:Servitudes</v>
          </cell>
        </row>
        <row r="2567">
          <cell r="A2567" t="str">
            <v>Operational:Maintenance:Non-infrastructure:Preventative Maintenance:Condition Based:Intangible Assets:Licences and Rights</v>
          </cell>
        </row>
        <row r="2568">
          <cell r="A2568" t="str">
            <v>Operational:Maintenance:Non-infrastructure:Preventative Maintenance:Condition Based:Intangible Assets:Licences and Rights:Water Rights</v>
          </cell>
        </row>
        <row r="2569">
          <cell r="A2569" t="str">
            <v>Operational:Maintenance:Non-infrastructure:Preventative Maintenance:Condition Based:Intangible Assets:Licences and Rights:Effluent Licenses</v>
          </cell>
        </row>
        <row r="2570">
          <cell r="A2570" t="str">
            <v>Operational:Maintenance:Non-infrastructure:Preventative Maintenance:Condition Based:Intangible Assets:Licences and Rights:Solid Waste Licenses</v>
          </cell>
        </row>
        <row r="2571">
          <cell r="A2571" t="str">
            <v>Operational:Maintenance:Non-infrastructure:Preventative Maintenance:Condition Based:Intangible Assets:Licences and Rights:Computer Software and Applications</v>
          </cell>
        </row>
        <row r="2572">
          <cell r="A2572" t="str">
            <v>Operational:Maintenance:Non-infrastructure:Preventative Maintenance:Condition Based:Intangible Assets:Licences and Rights:Load Settlement Software Applications</v>
          </cell>
        </row>
        <row r="2573">
          <cell r="A2573" t="str">
            <v>Operational:Maintenance:Non-infrastructure:Preventative Maintenance:Condition Based:Intangible Assets:Licences and Rights:Unspecified</v>
          </cell>
        </row>
        <row r="2574">
          <cell r="A2574" t="str">
            <v>Operational:Maintenance:Non-infrastructure:Preventative Maintenance:Condition Based:Investment Properties</v>
          </cell>
        </row>
        <row r="2575">
          <cell r="A2575" t="str">
            <v>Operational:Maintenance:Non-infrastructure:Preventative Maintenance:Condition Based:Investment Properties:Revenue Generating</v>
          </cell>
        </row>
        <row r="2576">
          <cell r="A2576" t="str">
            <v>Operational:Maintenance:Non-infrastructure:Preventative Maintenance:Condition Based:Investment Properties:Revenue Generating:Improved Property</v>
          </cell>
        </row>
        <row r="2577">
          <cell r="A2577" t="str">
            <v>Operational:Maintenance:Non-infrastructure:Preventative Maintenance:Condition Based:Investment Properties:Revenue Generating:Unimproved Property</v>
          </cell>
        </row>
        <row r="2578">
          <cell r="A2578" t="str">
            <v>Operational:Maintenance:Non-infrastructure:Preventative Maintenance:Condition Based:Investment Properties:Non-revenue Generating</v>
          </cell>
        </row>
        <row r="2579">
          <cell r="A2579" t="str">
            <v>Operational:Maintenance:Non-infrastructure:Preventative Maintenance:Condition Based:Investment Properties:Non-revenue Generating:Improved Property</v>
          </cell>
        </row>
        <row r="2580">
          <cell r="A2580" t="str">
            <v>Operational:Maintenance:Non-infrastructure:Preventative Maintenance:Condition Based:Investment Properties:Non-revenue Generating:Unimproved Property</v>
          </cell>
        </row>
        <row r="2581">
          <cell r="A2581" t="str">
            <v>Operational:Maintenance:Non-infrastructure:Preventative Maintenance:Condition Based:Machinery and Equipment</v>
          </cell>
        </row>
        <row r="2582">
          <cell r="A2582" t="str">
            <v>Operational:Maintenance:Non-infrastructure:Preventative Maintenance:Condition Based:Transport Assets</v>
          </cell>
        </row>
        <row r="2583">
          <cell r="A2583" t="str">
            <v>Operational:Maintenance:Non-infrastructure:Preventative Maintenance:Condition Based:Libraries</v>
          </cell>
        </row>
        <row r="2584">
          <cell r="A2584" t="str">
            <v>Operational:Maintenance:Non-infrastructure:Preventative Maintenance:Condition Based:Zoo's, Marine and Non-biological Animals</v>
          </cell>
        </row>
        <row r="2585">
          <cell r="A2585" t="str">
            <v>Operational:Maintenance:Non-infrastructure:Corrective Maintenance</v>
          </cell>
        </row>
        <row r="2586">
          <cell r="A2586" t="str">
            <v>Operational:Maintenance:Non-infrastructure:Corrective Maintenance:Planned</v>
          </cell>
        </row>
        <row r="2587">
          <cell r="A2587" t="str">
            <v>Operational:Maintenance:Non-infrastructure:Corrective Maintenance:Planned:Biological or Cultivated Assets</v>
          </cell>
        </row>
        <row r="2588">
          <cell r="A2588" t="str">
            <v>Operational:Maintenance:Non-infrastructure:Corrective Maintenance:Planned:Community Assets</v>
          </cell>
        </row>
        <row r="2589">
          <cell r="A2589" t="str">
            <v>Operational:Maintenance:Non-infrastructure:Corrective Maintenance:Planned:Community Assets:Community Facilities</v>
          </cell>
        </row>
        <row r="2590">
          <cell r="A2590" t="str">
            <v>Operational:Maintenance:Non-infrastructure:Corrective Maintenance:Planned:Community Assets:Community Facilities:Halls</v>
          </cell>
        </row>
        <row r="2591">
          <cell r="A2591" t="str">
            <v>Operational:Maintenance:Non-infrastructure:Corrective Maintenance:Planned:Community Assets:Community Facilities:Halls:Land</v>
          </cell>
        </row>
        <row r="2592">
          <cell r="A2592" t="str">
            <v>Operational:Maintenance:Non-infrastructure:Corrective Maintenance:Planned:Community Assets:Community Facilities:Halls:Buildings</v>
          </cell>
        </row>
        <row r="2593">
          <cell r="A2593" t="str">
            <v>Operational:Maintenance:Non-infrastructure:Corrective Maintenance:Planned:Community Assets:Community Facilities:Halls:External Facilities</v>
          </cell>
        </row>
        <row r="2594">
          <cell r="A2594" t="str">
            <v>Operational:Maintenance:Non-infrastructure:Corrective Maintenance:Planned:Community Assets:Community Facilities:Halls:Civil Structures</v>
          </cell>
        </row>
        <row r="2595">
          <cell r="A2595" t="str">
            <v>Operational:Maintenance:Non-infrastructure:Corrective Maintenance:Planned:Community Assets:Community Facilities:Halls:Earthworks</v>
          </cell>
        </row>
        <row r="2596">
          <cell r="A2596" t="str">
            <v>Operational:Maintenance:Non-infrastructure:Corrective Maintenance:Planned:Community Assets:Community Facilities:Halls:Electrical Equipment</v>
          </cell>
        </row>
        <row r="2597">
          <cell r="A2597" t="str">
            <v>Operational:Maintenance:Non-infrastructure:Corrective Maintenance:Planned:Community Assets:Community Facilities:Halls:Mechanical Equipment</v>
          </cell>
        </row>
        <row r="2598">
          <cell r="A2598" t="str">
            <v>Operational:Maintenance:Non-infrastructure:Corrective Maintenance:Planned:Community Assets:Community Facilities:Halls:Metalwork's</v>
          </cell>
        </row>
        <row r="2599">
          <cell r="A2599" t="str">
            <v>Operational:Maintenance:Non-infrastructure:Corrective Maintenance:Planned:Community Assets:Community Facilities:Halls:Pavements</v>
          </cell>
        </row>
        <row r="2600">
          <cell r="A2600" t="str">
            <v>Operational:Maintenance:Non-infrastructure:Corrective Maintenance:Planned:Community Assets:Community Facilities:Halls:Service Connections on Site</v>
          </cell>
        </row>
        <row r="2601">
          <cell r="A2601" t="str">
            <v>Operational:Maintenance:Non-infrastructure:Corrective Maintenance:Planned:Community Assets:Community Facilities:Centres</v>
          </cell>
        </row>
        <row r="2602">
          <cell r="A2602" t="str">
            <v>Operational:Maintenance:Non-infrastructure:Corrective Maintenance:Planned:Community Assets:Community Facilities:Centres:Land</v>
          </cell>
        </row>
        <row r="2603">
          <cell r="A2603" t="str">
            <v>Operational:Maintenance:Non-infrastructure:Corrective Maintenance:Planned:Community Assets:Community Facilities:Centres:Buildings</v>
          </cell>
        </row>
        <row r="2604">
          <cell r="A2604" t="str">
            <v>Operational:Maintenance:Non-infrastructure:Corrective Maintenance:Planned:Community Assets:Community Facilities:Centres:External Facilities</v>
          </cell>
        </row>
        <row r="2605">
          <cell r="A2605" t="str">
            <v>Operational:Maintenance:Non-infrastructure:Corrective Maintenance:Planned:Community Assets:Community Facilities:Centres:Civil Structures</v>
          </cell>
        </row>
        <row r="2606">
          <cell r="A2606" t="str">
            <v>Operational:Maintenance:Non-infrastructure:Corrective Maintenance:Planned:Community Assets:Community Facilities:Centres:Earthworks</v>
          </cell>
        </row>
        <row r="2607">
          <cell r="A2607" t="str">
            <v>Operational:Maintenance:Non-infrastructure:Corrective Maintenance:Planned:Community Assets:Community Facilities:Centres:Electrical Equipment</v>
          </cell>
        </row>
        <row r="2608">
          <cell r="A2608" t="str">
            <v>Operational:Maintenance:Non-infrastructure:Corrective Maintenance:Planned:Community Assets:Community Facilities:Centres:Mechanical Equipment</v>
          </cell>
        </row>
        <row r="2609">
          <cell r="A2609" t="str">
            <v>Operational:Maintenance:Non-infrastructure:Corrective Maintenance:Planned:Community Assets:Community Facilities:Centres:Metalwork's</v>
          </cell>
        </row>
        <row r="2610">
          <cell r="A2610" t="str">
            <v>Operational:Maintenance:Non-infrastructure:Corrective Maintenance:Planned:Community Assets:Community Facilities:Centres:Pavements</v>
          </cell>
        </row>
        <row r="2611">
          <cell r="A2611" t="str">
            <v>Operational:Maintenance:Non-infrastructure:Corrective Maintenance:Planned:Community Assets:Community Facilities:Centres:Service Connections on Site</v>
          </cell>
        </row>
        <row r="2612">
          <cell r="A2612" t="str">
            <v>Operational:Maintenance:Non-infrastructure:Corrective Maintenance:Planned:Community Assets:Community Facilities:CrÃ¨ches</v>
          </cell>
        </row>
        <row r="2613">
          <cell r="A2613" t="str">
            <v>Operational:Maintenance:Non-infrastructure:Corrective Maintenance:Planned:Community Assets:Community Facilities:CrÃ¨ches:Land</v>
          </cell>
        </row>
        <row r="2614">
          <cell r="A2614" t="str">
            <v>Operational:Maintenance:Non-infrastructure:Corrective Maintenance:Planned:Community Assets:Community Facilities:CrÃ¨ches:Buildings</v>
          </cell>
        </row>
        <row r="2615">
          <cell r="A2615" t="str">
            <v>Operational:Maintenance:Non-infrastructure:Corrective Maintenance:Planned:Community Assets:Community Facilities:CrÃ¨ches:External Facilities</v>
          </cell>
        </row>
        <row r="2616">
          <cell r="A2616" t="str">
            <v>Operational:Maintenance:Non-infrastructure:Corrective Maintenance:Planned:Community Assets:Community Facilities:CrÃ¨ches:Civil Structures</v>
          </cell>
        </row>
        <row r="2617">
          <cell r="A2617" t="str">
            <v>Operational:Maintenance:Non-infrastructure:Corrective Maintenance:Planned:Community Assets:Community Facilities:CrÃ¨ches:Earthworks</v>
          </cell>
        </row>
        <row r="2618">
          <cell r="A2618" t="str">
            <v>Operational:Maintenance:Non-infrastructure:Corrective Maintenance:Planned:Community Assets:Community Facilities:CrÃ¨ches:Electrical Equipment</v>
          </cell>
        </row>
        <row r="2619">
          <cell r="A2619" t="str">
            <v>Operational:Maintenance:Non-infrastructure:Corrective Maintenance:Planned:Community Assets:Community Facilities:CrÃ¨ches:Mechanical Equipment</v>
          </cell>
        </row>
        <row r="2620">
          <cell r="A2620" t="str">
            <v>Operational:Maintenance:Non-infrastructure:Corrective Maintenance:Planned:Community Assets:Community Facilities:CrÃ¨ches:Metalwork's</v>
          </cell>
        </row>
        <row r="2621">
          <cell r="A2621" t="str">
            <v>Operational:Maintenance:Non-infrastructure:Corrective Maintenance:Planned:Community Assets:Community Facilities:CrÃ¨ches:Pavements</v>
          </cell>
        </row>
        <row r="2622">
          <cell r="A2622" t="str">
            <v>Operational:Maintenance:Non-infrastructure:Corrective Maintenance:Planned:Community Assets:Community Facilities:CrÃ¨ches:Service Connections on Site</v>
          </cell>
        </row>
        <row r="2623">
          <cell r="A2623" t="str">
            <v>Operational:Maintenance:Non-infrastructure:Corrective Maintenance:Planned:Community Assets:Community Facilities:Clinics/Care Centres</v>
          </cell>
        </row>
        <row r="2624">
          <cell r="A2624" t="str">
            <v>Operational:Maintenance:Non-infrastructure:Corrective Maintenance:Planned:Community Assets:Community Facilities:Clinics/Care Centres:Land</v>
          </cell>
        </row>
        <row r="2625">
          <cell r="A2625" t="str">
            <v>Operational:Maintenance:Non-infrastructure:Corrective Maintenance:Planned:Community Assets:Community Facilities:Clinics/Care Centres:Buildings</v>
          </cell>
        </row>
        <row r="2626">
          <cell r="A2626" t="str">
            <v>Operational:Maintenance:Non-infrastructure:Corrective Maintenance:Planned:Community Assets:Community Facilities:Clinics/Care Centres:External Facilities</v>
          </cell>
        </row>
        <row r="2627">
          <cell r="A2627" t="str">
            <v>Operational:Maintenance:Non-infrastructure:Corrective Maintenance:Planned:Community Assets:Community Facilities:Clinics/Care Centres:Civil Structures</v>
          </cell>
        </row>
        <row r="2628">
          <cell r="A2628" t="str">
            <v>Operational:Maintenance:Non-infrastructure:Corrective Maintenance:Planned:Community Assets:Community Facilities:Clinics/Care Centres:Earthworks</v>
          </cell>
        </row>
        <row r="2629">
          <cell r="A2629" t="str">
            <v>Operational:Maintenance:Non-infrastructure:Corrective Maintenance:Planned:Community Assets:Community Facilities:Clinics/Care Centres:Electrical Equipment</v>
          </cell>
        </row>
        <row r="2630">
          <cell r="A2630" t="str">
            <v>Operational:Maintenance:Non-infrastructure:Corrective Maintenance:Planned:Community Assets:Community Facilities:Clinics/Care Centres:Mechanical Equipment</v>
          </cell>
        </row>
        <row r="2631">
          <cell r="A2631" t="str">
            <v>Operational:Maintenance:Non-infrastructure:Corrective Maintenance:Planned:Community Assets:Community Facilities:Clinics/Care Centres:Metalwork's</v>
          </cell>
        </row>
        <row r="2632">
          <cell r="A2632" t="str">
            <v>Operational:Maintenance:Non-infrastructure:Corrective Maintenance:Planned:Community Assets:Community Facilities:Clinics/Care Centres:Pavements</v>
          </cell>
        </row>
        <row r="2633">
          <cell r="A2633" t="str">
            <v>Operational:Maintenance:Non-infrastructure:Corrective Maintenance:Planned:Community Assets:Community Facilities:Clinics/Care Centres:Service Connections on Site</v>
          </cell>
        </row>
        <row r="2634">
          <cell r="A2634" t="str">
            <v>Operational:Maintenance:Non-infrastructure:Corrective Maintenance:Planned:Community Assets:Community Facilities:Fire/Ambulance Stations</v>
          </cell>
        </row>
        <row r="2635">
          <cell r="A2635" t="str">
            <v>Operational:Maintenance:Non-infrastructure:Corrective Maintenance:Planned:Community Assets:Community Facilities:Fire/Ambulance Stations:Land</v>
          </cell>
        </row>
        <row r="2636">
          <cell r="A2636" t="str">
            <v>Operational:Maintenance:Non-infrastructure:Corrective Maintenance:Planned:Community Assets:Community Facilities:Fire/Ambulance Stations:Buildings</v>
          </cell>
        </row>
        <row r="2637">
          <cell r="A2637" t="str">
            <v>Operational:Maintenance:Non-infrastructure:Corrective Maintenance:Planned:Community Assets:Community Facilities:Fire/Ambulance Stations:External Facilities</v>
          </cell>
        </row>
        <row r="2638">
          <cell r="A2638" t="str">
            <v>Operational:Maintenance:Non-infrastructure:Corrective Maintenance:Planned:Community Assets:Community Facilities:Fire/Ambulance Stations:Civil Structures</v>
          </cell>
        </row>
        <row r="2639">
          <cell r="A2639" t="str">
            <v>Operational:Maintenance:Non-infrastructure:Corrective Maintenance:Planned:Community Assets:Community Facilities:Fire/Ambulance Stations:Earthworks</v>
          </cell>
        </row>
        <row r="2640">
          <cell r="A2640" t="str">
            <v>Operational:Maintenance:Non-infrastructure:Corrective Maintenance:Planned:Community Assets:Community Facilities:Fire/Ambulance Stations:Electrical Equipment</v>
          </cell>
        </row>
        <row r="2641">
          <cell r="A2641" t="str">
            <v>Operational:Maintenance:Non-infrastructure:Corrective Maintenance:Planned:Community Assets:Community Facilities:Fire/Ambulance Stations:Mechanical Equipment</v>
          </cell>
        </row>
        <row r="2642">
          <cell r="A2642" t="str">
            <v>Operational:Maintenance:Non-infrastructure:Corrective Maintenance:Planned:Community Assets:Community Facilities:Fire/Ambulance Stations:Metalwork's</v>
          </cell>
        </row>
        <row r="2643">
          <cell r="A2643" t="str">
            <v>Operational:Maintenance:Non-infrastructure:Corrective Maintenance:Planned:Community Assets:Community Facilities:Fire/Ambulance Stations:Pavements</v>
          </cell>
        </row>
        <row r="2644">
          <cell r="A2644" t="str">
            <v>Operational:Maintenance:Non-infrastructure:Corrective Maintenance:Planned:Community Assets:Community Facilities:Fire/Ambulance Stations:Service Connections on Site</v>
          </cell>
        </row>
        <row r="2645">
          <cell r="A2645" t="str">
            <v>Operational:Maintenance:Non-infrastructure:Corrective Maintenance:Planned:Community Assets:Community Facilities:Testing Stations</v>
          </cell>
        </row>
        <row r="2646">
          <cell r="A2646" t="str">
            <v>Operational:Maintenance:Non-infrastructure:Corrective Maintenance:Planned:Community Assets:Community Facilities:Testing Stations:Land</v>
          </cell>
        </row>
        <row r="2647">
          <cell r="A2647" t="str">
            <v>Operational:Maintenance:Non-infrastructure:Corrective Maintenance:Planned:Community Assets:Community Facilities:Testing Stations:Buildings</v>
          </cell>
        </row>
        <row r="2648">
          <cell r="A2648" t="str">
            <v>Operational:Maintenance:Non-infrastructure:Corrective Maintenance:Planned:Community Assets:Community Facilities:Testing Stations:External Facilities</v>
          </cell>
        </row>
        <row r="2649">
          <cell r="A2649" t="str">
            <v>Operational:Maintenance:Non-infrastructure:Corrective Maintenance:Planned:Community Assets:Community Facilities:Testing Stations:Civil Structures</v>
          </cell>
        </row>
        <row r="2650">
          <cell r="A2650" t="str">
            <v>Operational:Maintenance:Non-infrastructure:Corrective Maintenance:Planned:Community Assets:Community Facilities:Testing Stations:Earthworks</v>
          </cell>
        </row>
        <row r="2651">
          <cell r="A2651" t="str">
            <v>Operational:Maintenance:Non-infrastructure:Corrective Maintenance:Planned:Community Assets:Community Facilities:Testing Stations:Electrical Equipment</v>
          </cell>
        </row>
        <row r="2652">
          <cell r="A2652" t="str">
            <v>Operational:Maintenance:Non-infrastructure:Corrective Maintenance:Planned:Community Assets:Community Facilities:Testing Stations:Mechanical Equipment</v>
          </cell>
        </row>
        <row r="2653">
          <cell r="A2653" t="str">
            <v>Operational:Maintenance:Non-infrastructure:Corrective Maintenance:Planned:Community Assets:Community Facilities:Testing Stations:Metalwork's</v>
          </cell>
        </row>
        <row r="2654">
          <cell r="A2654" t="str">
            <v>Operational:Maintenance:Non-infrastructure:Corrective Maintenance:Planned:Community Assets:Community Facilities:Testing Stations:Pavements</v>
          </cell>
        </row>
        <row r="2655">
          <cell r="A2655" t="str">
            <v>Operational:Maintenance:Non-infrastructure:Corrective Maintenance:Planned:Community Assets:Community Facilities:Testing Stations:Service Connections on Site</v>
          </cell>
        </row>
        <row r="2656">
          <cell r="A2656" t="str">
            <v>Operational:Maintenance:Non-infrastructure:Corrective Maintenance:Planned:Community Assets:Community Facilities:Museums</v>
          </cell>
        </row>
        <row r="2657">
          <cell r="A2657" t="str">
            <v>Operational:Maintenance:Non-infrastructure:Corrective Maintenance:Planned:Community Assets:Community Facilities:Museums:Land</v>
          </cell>
        </row>
        <row r="2658">
          <cell r="A2658" t="str">
            <v>Operational:Maintenance:Non-infrastructure:Corrective Maintenance:Planned:Community Assets:Community Facilities:Museums:Buildings</v>
          </cell>
        </row>
        <row r="2659">
          <cell r="A2659" t="str">
            <v>Operational:Maintenance:Non-infrastructure:Corrective Maintenance:Planned:Community Assets:Community Facilities:Museums:External Facilities</v>
          </cell>
        </row>
        <row r="2660">
          <cell r="A2660" t="str">
            <v>Operational:Maintenance:Non-infrastructure:Corrective Maintenance:Planned:Community Assets:Community Facilities:Museums:Civil Structures</v>
          </cell>
        </row>
        <row r="2661">
          <cell r="A2661" t="str">
            <v>Operational:Maintenance:Non-infrastructure:Corrective Maintenance:Planned:Community Assets:Community Facilities:Museums:Earthworks</v>
          </cell>
        </row>
        <row r="2662">
          <cell r="A2662" t="str">
            <v>Operational:Maintenance:Non-infrastructure:Corrective Maintenance:Planned:Community Assets:Community Facilities:Museums:Electrical Equipment</v>
          </cell>
        </row>
        <row r="2663">
          <cell r="A2663" t="str">
            <v>Operational:Maintenance:Non-infrastructure:Corrective Maintenance:Planned:Community Assets:Community Facilities:Museums:Mechanical Equipment</v>
          </cell>
        </row>
        <row r="2664">
          <cell r="A2664" t="str">
            <v>Operational:Maintenance:Non-infrastructure:Corrective Maintenance:Planned:Community Assets:Community Facilities:Museums:Metalwork's</v>
          </cell>
        </row>
        <row r="2665">
          <cell r="A2665" t="str">
            <v>Operational:Maintenance:Non-infrastructure:Corrective Maintenance:Planned:Community Assets:Community Facilities:Museums:Pavements</v>
          </cell>
        </row>
        <row r="2666">
          <cell r="A2666" t="str">
            <v>Operational:Maintenance:Non-infrastructure:Corrective Maintenance:Planned:Community Assets:Community Facilities:Museums:Service Connections on Site</v>
          </cell>
        </row>
        <row r="2667">
          <cell r="A2667" t="str">
            <v>Operational:Maintenance:Non-infrastructure:Corrective Maintenance:Planned:Community Assets:Community Facilities:Galleries</v>
          </cell>
        </row>
        <row r="2668">
          <cell r="A2668" t="str">
            <v>Operational:Maintenance:Non-infrastructure:Corrective Maintenance:Planned:Community Assets:Community Facilities:Galleries:Land</v>
          </cell>
        </row>
        <row r="2669">
          <cell r="A2669" t="str">
            <v>Operational:Maintenance:Non-infrastructure:Corrective Maintenance:Planned:Community Assets:Community Facilities:Galleries:Buildings</v>
          </cell>
        </row>
        <row r="2670">
          <cell r="A2670" t="str">
            <v>Operational:Maintenance:Non-infrastructure:Corrective Maintenance:Planned:Community Assets:Community Facilities:Galleries:External Facilities</v>
          </cell>
        </row>
        <row r="2671">
          <cell r="A2671" t="str">
            <v>Operational:Maintenance:Non-infrastructure:Corrective Maintenance:Planned:Community Assets:Community Facilities:Galleries:Civil Structures</v>
          </cell>
        </row>
        <row r="2672">
          <cell r="A2672" t="str">
            <v>Operational:Maintenance:Non-infrastructure:Corrective Maintenance:Planned:Community Assets:Community Facilities:Galleries:Earthworks</v>
          </cell>
        </row>
        <row r="2673">
          <cell r="A2673" t="str">
            <v>Operational:Maintenance:Non-infrastructure:Corrective Maintenance:Planned:Community Assets:Community Facilities:Galleries:Electrical Equipment</v>
          </cell>
        </row>
        <row r="2674">
          <cell r="A2674" t="str">
            <v>Operational:Maintenance:Non-infrastructure:Corrective Maintenance:Planned:Community Assets:Community Facilities:Galleries:Mechanical Equipment</v>
          </cell>
        </row>
        <row r="2675">
          <cell r="A2675" t="str">
            <v>Operational:Maintenance:Non-infrastructure:Corrective Maintenance:Planned:Community Assets:Community Facilities:Galleries:Metalwork's</v>
          </cell>
        </row>
        <row r="2676">
          <cell r="A2676" t="str">
            <v>Operational:Maintenance:Non-infrastructure:Corrective Maintenance:Planned:Community Assets:Community Facilities:Galleries:Pavements</v>
          </cell>
        </row>
        <row r="2677">
          <cell r="A2677" t="str">
            <v>Operational:Maintenance:Non-infrastructure:Corrective Maintenance:Planned:Community Assets:Community Facilities:Galleries:Service Connections on Site</v>
          </cell>
        </row>
        <row r="2678">
          <cell r="A2678" t="str">
            <v>Operational:Maintenance:Non-infrastructure:Corrective Maintenance:Planned:Community Assets:Community Facilities:Theatres</v>
          </cell>
        </row>
        <row r="2679">
          <cell r="A2679" t="str">
            <v>Operational:Maintenance:Non-infrastructure:Corrective Maintenance:Planned:Community Assets:Community Facilities:Theatres:Land</v>
          </cell>
        </row>
        <row r="2680">
          <cell r="A2680" t="str">
            <v>Operational:Maintenance:Non-infrastructure:Corrective Maintenance:Planned:Community Assets:Community Facilities:Theatres:Buildings</v>
          </cell>
        </row>
        <row r="2681">
          <cell r="A2681" t="str">
            <v>Operational:Maintenance:Non-infrastructure:Corrective Maintenance:Planned:Community Assets:Community Facilities:Theatres:External Facilities</v>
          </cell>
        </row>
        <row r="2682">
          <cell r="A2682" t="str">
            <v>Operational:Maintenance:Non-infrastructure:Corrective Maintenance:Planned:Community Assets:Community Facilities:Theatres:Civil Structures</v>
          </cell>
        </row>
        <row r="2683">
          <cell r="A2683" t="str">
            <v>Operational:Maintenance:Non-infrastructure:Corrective Maintenance:Planned:Community Assets:Community Facilities:Theatres:Earthworks</v>
          </cell>
        </row>
        <row r="2684">
          <cell r="A2684" t="str">
            <v>Operational:Maintenance:Non-infrastructure:Corrective Maintenance:Planned:Community Assets:Community Facilities:Theatres:Electrical Equipment</v>
          </cell>
        </row>
        <row r="2685">
          <cell r="A2685" t="str">
            <v>Operational:Maintenance:Non-infrastructure:Corrective Maintenance:Planned:Community Assets:Community Facilities:Theatres:Mechanical Equipment</v>
          </cell>
        </row>
        <row r="2686">
          <cell r="A2686" t="str">
            <v>Operational:Maintenance:Non-infrastructure:Corrective Maintenance:Planned:Community Assets:Community Facilities:Theatres:Metalwork's</v>
          </cell>
        </row>
        <row r="2687">
          <cell r="A2687" t="str">
            <v>Operational:Maintenance:Non-infrastructure:Corrective Maintenance:Planned:Community Assets:Community Facilities:Theatres:Pavements</v>
          </cell>
        </row>
        <row r="2688">
          <cell r="A2688" t="str">
            <v>Operational:Maintenance:Non-infrastructure:Corrective Maintenance:Planned:Community Assets:Community Facilities:Theatres:Service Connections on Site</v>
          </cell>
        </row>
        <row r="2689">
          <cell r="A2689" t="str">
            <v>Operational:Maintenance:Non-infrastructure:Corrective Maintenance:Planned:Community Assets:Community Facilities:Libraries</v>
          </cell>
        </row>
        <row r="2690">
          <cell r="A2690" t="str">
            <v>Operational:Maintenance:Non-infrastructure:Corrective Maintenance:Planned:Community Assets:Community Facilities:Libraries:Land</v>
          </cell>
        </row>
        <row r="2691">
          <cell r="A2691" t="str">
            <v>Operational:Maintenance:Non-infrastructure:Corrective Maintenance:Planned:Community Assets:Community Facilities:Libraries:Buildings</v>
          </cell>
        </row>
        <row r="2692">
          <cell r="A2692" t="str">
            <v>Operational:Maintenance:Non-infrastructure:Corrective Maintenance:Planned:Community Assets:Community Facilities:Libraries:External Facilities</v>
          </cell>
        </row>
        <row r="2693">
          <cell r="A2693" t="str">
            <v>Operational:Maintenance:Non-infrastructure:Corrective Maintenance:Planned:Community Assets:Community Facilities:Libraries:Civil Structures</v>
          </cell>
        </row>
        <row r="2694">
          <cell r="A2694" t="str">
            <v>Operational:Maintenance:Non-infrastructure:Corrective Maintenance:Planned:Community Assets:Community Facilities:Libraries:Earthworks</v>
          </cell>
        </row>
        <row r="2695">
          <cell r="A2695" t="str">
            <v>Operational:Maintenance:Non-infrastructure:Corrective Maintenance:Planned:Community Assets:Community Facilities:Libraries:Electrical Equipment</v>
          </cell>
        </row>
        <row r="2696">
          <cell r="A2696" t="str">
            <v>Operational:Maintenance:Non-infrastructure:Corrective Maintenance:Planned:Community Assets:Community Facilities:Libraries:Mechanical Equipment</v>
          </cell>
        </row>
        <row r="2697">
          <cell r="A2697" t="str">
            <v>Operational:Maintenance:Non-infrastructure:Corrective Maintenance:Planned:Community Assets:Community Facilities:Libraries:Metalwork's</v>
          </cell>
        </row>
        <row r="2698">
          <cell r="A2698" t="str">
            <v>Operational:Maintenance:Non-infrastructure:Corrective Maintenance:Planned:Community Assets:Community Facilities:Libraries:Pavements</v>
          </cell>
        </row>
        <row r="2699">
          <cell r="A2699" t="str">
            <v>Operational:Maintenance:Non-infrastructure:Corrective Maintenance:Planned:Community Assets:Community Facilities:Libraries:Service Connections on Site</v>
          </cell>
        </row>
        <row r="2700">
          <cell r="A2700" t="str">
            <v>Operational:Maintenance:Non-infrastructure:Corrective Maintenance:Planned:Community Assets:Community Facilities:Cemeteries/Crematoria</v>
          </cell>
        </row>
        <row r="2701">
          <cell r="A2701" t="str">
            <v>Operational:Maintenance:Non-infrastructure:Corrective Maintenance:Planned:Community Assets:Community Facilities:Cemeteries/Crematoria:Land</v>
          </cell>
        </row>
        <row r="2702">
          <cell r="A2702" t="str">
            <v>Operational:Maintenance:Non-infrastructure:Corrective Maintenance:Planned:Community Assets:Community Facilities:Cemeteries/Crematoria:Buildings</v>
          </cell>
        </row>
        <row r="2703">
          <cell r="A2703" t="str">
            <v>Operational:Maintenance:Non-infrastructure:Corrective Maintenance:Planned:Community Assets:Community Facilities:Cemeteries/Crematoria:External Facilities</v>
          </cell>
        </row>
        <row r="2704">
          <cell r="A2704" t="str">
            <v>Operational:Maintenance:Non-infrastructure:Corrective Maintenance:Planned:Community Assets:Community Facilities:Cemeteries/Crematoria:Civil Structures</v>
          </cell>
        </row>
        <row r="2705">
          <cell r="A2705" t="str">
            <v>Operational:Maintenance:Non-infrastructure:Corrective Maintenance:Planned:Community Assets:Community Facilities:Cemeteries/Crematoria:Earthworks</v>
          </cell>
        </row>
        <row r="2706">
          <cell r="A2706" t="str">
            <v>Operational:Maintenance:Non-infrastructure:Corrective Maintenance:Planned:Community Assets:Community Facilities:Cemeteries/Crematoria:Electrical Equipment</v>
          </cell>
        </row>
        <row r="2707">
          <cell r="A2707" t="str">
            <v>Operational:Maintenance:Non-infrastructure:Corrective Maintenance:Planned:Community Assets:Community Facilities:Cemeteries/Crematoria:Mechanical Equipment</v>
          </cell>
        </row>
        <row r="2708">
          <cell r="A2708" t="str">
            <v>Operational:Maintenance:Non-infrastructure:Corrective Maintenance:Planned:Community Assets:Community Facilities:Cemeteries/Crematoria:Metalwork's</v>
          </cell>
        </row>
        <row r="2709">
          <cell r="A2709" t="str">
            <v>Operational:Maintenance:Non-infrastructure:Corrective Maintenance:Planned:Community Assets:Community Facilities:Cemeteries/Crematoria:Pavements</v>
          </cell>
        </row>
        <row r="2710">
          <cell r="A2710" t="str">
            <v>Operational:Maintenance:Non-infrastructure:Corrective Maintenance:Planned:Community Assets:Community Facilities:Cemeteries/Crematoria:Service Connections on Site</v>
          </cell>
        </row>
        <row r="2711">
          <cell r="A2711" t="str">
            <v>Operational:Maintenance:Non-infrastructure:Corrective Maintenance:Planned:Community Assets:Community Facilities:Police</v>
          </cell>
        </row>
        <row r="2712">
          <cell r="A2712" t="str">
            <v>Operational:Maintenance:Non-infrastructure:Corrective Maintenance:Planned:Community Assets:Community Facilities:Police:Land</v>
          </cell>
        </row>
        <row r="2713">
          <cell r="A2713" t="str">
            <v>Operational:Maintenance:Non-infrastructure:Corrective Maintenance:Planned:Community Assets:Community Facilities:Police:Buildings</v>
          </cell>
        </row>
        <row r="2714">
          <cell r="A2714" t="str">
            <v>Operational:Maintenance:Non-infrastructure:Corrective Maintenance:Planned:Community Assets:Community Facilities:Police:External Facilities</v>
          </cell>
        </row>
        <row r="2715">
          <cell r="A2715" t="str">
            <v>Operational:Maintenance:Non-infrastructure:Corrective Maintenance:Planned:Community Assets:Community Facilities:Police:Civil Structures</v>
          </cell>
        </row>
        <row r="2716">
          <cell r="A2716" t="str">
            <v>Operational:Maintenance:Non-infrastructure:Corrective Maintenance:Planned:Community Assets:Community Facilities:Police:Earthworks</v>
          </cell>
        </row>
        <row r="2717">
          <cell r="A2717" t="str">
            <v>Operational:Maintenance:Non-infrastructure:Corrective Maintenance:Planned:Community Assets:Community Facilities:Police:Electrical Equipment</v>
          </cell>
        </row>
        <row r="2718">
          <cell r="A2718" t="str">
            <v>Operational:Maintenance:Non-infrastructure:Corrective Maintenance:Planned:Community Assets:Community Facilities:Police:Mechanical Equipment</v>
          </cell>
        </row>
        <row r="2719">
          <cell r="A2719" t="str">
            <v>Operational:Maintenance:Non-infrastructure:Corrective Maintenance:Planned:Community Assets:Community Facilities:Police:Metalwork's</v>
          </cell>
        </row>
        <row r="2720">
          <cell r="A2720" t="str">
            <v>Operational:Maintenance:Non-infrastructure:Corrective Maintenance:Planned:Community Assets:Community Facilities:Police:Pavements</v>
          </cell>
        </row>
        <row r="2721">
          <cell r="A2721" t="str">
            <v>Operational:Maintenance:Non-infrastructure:Corrective Maintenance:Planned:Community Assets:Community Facilities:Police:Service Connections on Site</v>
          </cell>
        </row>
        <row r="2722">
          <cell r="A2722" t="str">
            <v>Operational:Maintenance:Non-infrastructure:Corrective Maintenance:Planned:Community Assets:Community Facilities:Parks</v>
          </cell>
        </row>
        <row r="2723">
          <cell r="A2723" t="str">
            <v>Operational:Maintenance:Non-infrastructure:Corrective Maintenance:Planned:Community Assets:Community Facilities:Parks:Land</v>
          </cell>
        </row>
        <row r="2724">
          <cell r="A2724" t="str">
            <v>Operational:Maintenance:Non-infrastructure:Corrective Maintenance:Planned:Community Assets:Community Facilities:Parks:Buildings</v>
          </cell>
        </row>
        <row r="2725">
          <cell r="A2725" t="str">
            <v>Operational:Maintenance:Non-infrastructure:Corrective Maintenance:Planned:Community Assets:Community Facilities:Parks:External Facilities</v>
          </cell>
        </row>
        <row r="2726">
          <cell r="A2726" t="str">
            <v>Operational:Maintenance:Non-infrastructure:Corrective Maintenance:Planned:Community Assets:Community Facilities:Parks:Civil Structures</v>
          </cell>
        </row>
        <row r="2727">
          <cell r="A2727" t="str">
            <v>Operational:Maintenance:Non-infrastructure:Corrective Maintenance:Planned:Community Assets:Community Facilities:Parks:Earthworks</v>
          </cell>
        </row>
        <row r="2728">
          <cell r="A2728" t="str">
            <v>Operational:Maintenance:Non-infrastructure:Corrective Maintenance:Planned:Community Assets:Community Facilities:Parks:Electrical Equipment</v>
          </cell>
        </row>
        <row r="2729">
          <cell r="A2729" t="str">
            <v>Operational:Maintenance:Non-infrastructure:Corrective Maintenance:Planned:Community Assets:Community Facilities:Parks:Mechanical Equipment</v>
          </cell>
        </row>
        <row r="2730">
          <cell r="A2730" t="str">
            <v>Operational:Maintenance:Non-infrastructure:Corrective Maintenance:Planned:Community Assets:Community Facilities:Parks:Metalwork's</v>
          </cell>
        </row>
        <row r="2731">
          <cell r="A2731" t="str">
            <v>Operational:Maintenance:Non-infrastructure:Corrective Maintenance:Planned:Community Assets:Community Facilities:Parks:Pavements</v>
          </cell>
        </row>
        <row r="2732">
          <cell r="A2732" t="str">
            <v>Operational:Maintenance:Non-infrastructure:Corrective Maintenance:Planned:Community Assets:Community Facilities:Parks:Service Connections on Site</v>
          </cell>
        </row>
        <row r="2733">
          <cell r="A2733" t="str">
            <v>Operational:Maintenance:Non-infrastructure:Corrective Maintenance:Planned:Community Assets:Community Facilities:Public Open Space</v>
          </cell>
        </row>
        <row r="2734">
          <cell r="A2734" t="str">
            <v>Operational:Maintenance:Non-infrastructure:Corrective Maintenance:Planned:Community Assets:Community Facilities:Public Open Space:Land</v>
          </cell>
        </row>
        <row r="2735">
          <cell r="A2735" t="str">
            <v>Operational:Maintenance:Non-infrastructure:Corrective Maintenance:Planned:Community Assets:Community Facilities:Public Open Space:Buildings</v>
          </cell>
        </row>
        <row r="2736">
          <cell r="A2736" t="str">
            <v>Operational:Maintenance:Non-infrastructure:Corrective Maintenance:Planned:Community Assets:Community Facilities:Public Open Space:External Facilities</v>
          </cell>
        </row>
        <row r="2737">
          <cell r="A2737" t="str">
            <v>Operational:Maintenance:Non-infrastructure:Corrective Maintenance:Planned:Community Assets:Community Facilities:Public Open Space:Civil Structures</v>
          </cell>
        </row>
        <row r="2738">
          <cell r="A2738" t="str">
            <v>Operational:Maintenance:Non-infrastructure:Corrective Maintenance:Planned:Community Assets:Community Facilities:Public Open Space:Earthworks</v>
          </cell>
        </row>
        <row r="2739">
          <cell r="A2739" t="str">
            <v>Operational:Maintenance:Non-infrastructure:Corrective Maintenance:Planned:Community Assets:Community Facilities:Public Open Space:Electrical Equipment</v>
          </cell>
        </row>
        <row r="2740">
          <cell r="A2740" t="str">
            <v>Operational:Maintenance:Non-infrastructure:Corrective Maintenance:Planned:Community Assets:Community Facilities:Public Open Space:Mechanical Equipment</v>
          </cell>
        </row>
        <row r="2741">
          <cell r="A2741" t="str">
            <v>Operational:Maintenance:Non-infrastructure:Corrective Maintenance:Planned:Community Assets:Community Facilities:Public Open Space:Metalwork's</v>
          </cell>
        </row>
        <row r="2742">
          <cell r="A2742" t="str">
            <v>Operational:Maintenance:Non-infrastructure:Corrective Maintenance:Planned:Community Assets:Community Facilities:Public Open Space:Pavements</v>
          </cell>
        </row>
        <row r="2743">
          <cell r="A2743" t="str">
            <v>Operational:Maintenance:Non-infrastructure:Corrective Maintenance:Planned:Community Assets:Community Facilities:Public Open Space:Service Connections on Site</v>
          </cell>
        </row>
        <row r="2744">
          <cell r="A2744" t="str">
            <v>Operational:Maintenance:Non-infrastructure:Corrective Maintenance:Planned:Community Assets:Community Facilities:Nature Reserves</v>
          </cell>
        </row>
        <row r="2745">
          <cell r="A2745" t="str">
            <v>Operational:Maintenance:Non-infrastructure:Corrective Maintenance:Planned:Community Assets:Community Facilities:Nature Reserves:Land</v>
          </cell>
        </row>
        <row r="2746">
          <cell r="A2746" t="str">
            <v>Operational:Maintenance:Non-infrastructure:Corrective Maintenance:Planned:Community Assets:Community Facilities:Nature Reserves:Buildings</v>
          </cell>
        </row>
        <row r="2747">
          <cell r="A2747" t="str">
            <v>Operational:Maintenance:Non-infrastructure:Corrective Maintenance:Planned:Community Assets:Community Facilities:Nature Reserves:External Facilities</v>
          </cell>
        </row>
        <row r="2748">
          <cell r="A2748" t="str">
            <v>Operational:Maintenance:Non-infrastructure:Corrective Maintenance:Planned:Community Assets:Community Facilities:Nature Reserves:Civil Structures</v>
          </cell>
        </row>
        <row r="2749">
          <cell r="A2749" t="str">
            <v>Operational:Maintenance:Non-infrastructure:Corrective Maintenance:Planned:Community Assets:Community Facilities:Nature Reserves:Earthworks</v>
          </cell>
        </row>
        <row r="2750">
          <cell r="A2750" t="str">
            <v>Operational:Maintenance:Non-infrastructure:Corrective Maintenance:Planned:Community Assets:Community Facilities:Nature Reserves:Electrical Equipment</v>
          </cell>
        </row>
        <row r="2751">
          <cell r="A2751" t="str">
            <v>Operational:Maintenance:Non-infrastructure:Corrective Maintenance:Planned:Community Assets:Community Facilities:Nature Reserves:Mechanical Equipment</v>
          </cell>
        </row>
        <row r="2752">
          <cell r="A2752" t="str">
            <v>Operational:Maintenance:Non-infrastructure:Corrective Maintenance:Planned:Community Assets:Community Facilities:Nature Reserves:Metalwork's</v>
          </cell>
        </row>
        <row r="2753">
          <cell r="A2753" t="str">
            <v>Operational:Maintenance:Non-infrastructure:Corrective Maintenance:Planned:Community Assets:Community Facilities:Nature Reserves:Pavements</v>
          </cell>
        </row>
        <row r="2754">
          <cell r="A2754" t="str">
            <v>Operational:Maintenance:Non-infrastructure:Corrective Maintenance:Planned:Community Assets:Community Facilities:Nature Reserves:Service Connections on Site</v>
          </cell>
        </row>
        <row r="2755">
          <cell r="A2755" t="str">
            <v>Operational:Maintenance:Non-infrastructure:Corrective Maintenance:Planned:Community Assets:Community Facilities:Public Ablution Facilities</v>
          </cell>
        </row>
        <row r="2756">
          <cell r="A2756" t="str">
            <v>Operational:Maintenance:Non-infrastructure:Corrective Maintenance:Planned:Community Assets:Community Facilities:Public Ablution Facilities:Land</v>
          </cell>
        </row>
        <row r="2757">
          <cell r="A2757" t="str">
            <v>Operational:Maintenance:Non-infrastructure:Corrective Maintenance:Planned:Community Assets:Community Facilities:Public Ablution Facilities:Buildings</v>
          </cell>
        </row>
        <row r="2758">
          <cell r="A2758" t="str">
            <v>Operational:Maintenance:Non-infrastructure:Corrective Maintenance:Planned:Community Assets:Community Facilities:Public Ablution Facilities:External Facilities</v>
          </cell>
        </row>
        <row r="2759">
          <cell r="A2759" t="str">
            <v>Operational:Maintenance:Non-infrastructure:Corrective Maintenance:Planned:Community Assets:Community Facilities:Public Ablution Facilities:Civil Structures</v>
          </cell>
        </row>
        <row r="2760">
          <cell r="A2760" t="str">
            <v>Operational:Maintenance:Non-infrastructure:Corrective Maintenance:Planned:Community Assets:Community Facilities:Public Ablution Facilities:Earthworks</v>
          </cell>
        </row>
        <row r="2761">
          <cell r="A2761" t="str">
            <v>Operational:Maintenance:Non-infrastructure:Corrective Maintenance:Planned:Community Assets:Community Facilities:Public Ablution Facilities:Electrical Equipment</v>
          </cell>
        </row>
        <row r="2762">
          <cell r="A2762" t="str">
            <v>Operational:Maintenance:Non-infrastructure:Corrective Maintenance:Planned:Community Assets:Community Facilities:Public Ablution Facilities:Mechanical Equipment</v>
          </cell>
        </row>
        <row r="2763">
          <cell r="A2763" t="str">
            <v>Operational:Maintenance:Non-infrastructure:Corrective Maintenance:Planned:Community Assets:Community Facilities:Public Ablution Facilities:Metalwork's</v>
          </cell>
        </row>
        <row r="2764">
          <cell r="A2764" t="str">
            <v>Operational:Maintenance:Non-infrastructure:Corrective Maintenance:Planned:Community Assets:Community Facilities:Public Ablution Facilities:Pavements</v>
          </cell>
        </row>
        <row r="2765">
          <cell r="A2765" t="str">
            <v>Operational:Maintenance:Non-infrastructure:Corrective Maintenance:Planned:Community Assets:Community Facilities:Public Ablution Facilities:Service Connections on Site</v>
          </cell>
        </row>
        <row r="2766">
          <cell r="A2766" t="str">
            <v>Operational:Maintenance:Non-infrastructure:Corrective Maintenance:Planned:Community Assets:Community Facilities:Markets</v>
          </cell>
        </row>
        <row r="2767">
          <cell r="A2767" t="str">
            <v>Operational:Maintenance:Non-infrastructure:Corrective Maintenance:Planned:Community Assets:Community Facilities:Markets:Land</v>
          </cell>
        </row>
        <row r="2768">
          <cell r="A2768" t="str">
            <v>Operational:Maintenance:Non-infrastructure:Corrective Maintenance:Planned:Community Assets:Community Facilities:Markets:Buildings</v>
          </cell>
        </row>
        <row r="2769">
          <cell r="A2769" t="str">
            <v>Operational:Maintenance:Non-infrastructure:Corrective Maintenance:Planned:Community Assets:Community Facilities:Markets:External Facilities</v>
          </cell>
        </row>
        <row r="2770">
          <cell r="A2770" t="str">
            <v>Operational:Maintenance:Non-infrastructure:Corrective Maintenance:Planned:Community Assets:Community Facilities:Markets:Civil Structures</v>
          </cell>
        </row>
        <row r="2771">
          <cell r="A2771" t="str">
            <v>Operational:Maintenance:Non-infrastructure:Corrective Maintenance:Planned:Community Assets:Community Facilities:Markets:Earthworks</v>
          </cell>
        </row>
        <row r="2772">
          <cell r="A2772" t="str">
            <v>Operational:Maintenance:Non-infrastructure:Corrective Maintenance:Planned:Community Assets:Community Facilities:Markets:Electrical Equipment</v>
          </cell>
        </row>
        <row r="2773">
          <cell r="A2773" t="str">
            <v>Operational:Maintenance:Non-infrastructure:Corrective Maintenance:Planned:Community Assets:Community Facilities:Markets:Mechanical Equipment</v>
          </cell>
        </row>
        <row r="2774">
          <cell r="A2774" t="str">
            <v>Operational:Maintenance:Non-infrastructure:Corrective Maintenance:Planned:Community Assets:Community Facilities:Markets:Metalwork's</v>
          </cell>
        </row>
        <row r="2775">
          <cell r="A2775" t="str">
            <v>Operational:Maintenance:Non-infrastructure:Corrective Maintenance:Planned:Community Assets:Community Facilities:Markets:Pavements</v>
          </cell>
        </row>
        <row r="2776">
          <cell r="A2776" t="str">
            <v>Operational:Maintenance:Non-infrastructure:Corrective Maintenance:Planned:Community Assets:Community Facilities:Markets:Service Connections on Site</v>
          </cell>
        </row>
        <row r="2777">
          <cell r="A2777" t="str">
            <v>Operational:Maintenance:Non-infrastructure:Corrective Maintenance:Planned:Community Assets:Community Facilities:Stalls</v>
          </cell>
        </row>
        <row r="2778">
          <cell r="A2778" t="str">
            <v>Operational:Maintenance:Non-infrastructure:Corrective Maintenance:Planned:Community Assets:Community Facilities:Stalls:Land</v>
          </cell>
        </row>
        <row r="2779">
          <cell r="A2779" t="str">
            <v>Operational:Maintenance:Non-infrastructure:Corrective Maintenance:Planned:Community Assets:Community Facilities:Stalls:Buildings</v>
          </cell>
        </row>
        <row r="2780">
          <cell r="A2780" t="str">
            <v>Operational:Maintenance:Non-infrastructure:Corrective Maintenance:Planned:Community Assets:Community Facilities:Stalls:External Facilities</v>
          </cell>
        </row>
        <row r="2781">
          <cell r="A2781" t="str">
            <v>Operational:Maintenance:Non-infrastructure:Corrective Maintenance:Planned:Community Assets:Community Facilities:Stalls:Civil Structures</v>
          </cell>
        </row>
        <row r="2782">
          <cell r="A2782" t="str">
            <v>Operational:Maintenance:Non-infrastructure:Corrective Maintenance:Planned:Community Assets:Community Facilities:Stalls:Earthworks</v>
          </cell>
        </row>
        <row r="2783">
          <cell r="A2783" t="str">
            <v>Operational:Maintenance:Non-infrastructure:Corrective Maintenance:Planned:Community Assets:Community Facilities:Stalls:Electrical Equipment</v>
          </cell>
        </row>
        <row r="2784">
          <cell r="A2784" t="str">
            <v>Operational:Maintenance:Non-infrastructure:Corrective Maintenance:Planned:Community Assets:Community Facilities:Stalls:Mechanical Equipment</v>
          </cell>
        </row>
        <row r="2785">
          <cell r="A2785" t="str">
            <v>Operational:Maintenance:Non-infrastructure:Corrective Maintenance:Planned:Community Assets:Community Facilities:Stalls:Metalwork's</v>
          </cell>
        </row>
        <row r="2786">
          <cell r="A2786" t="str">
            <v>Operational:Maintenance:Non-infrastructure:Corrective Maintenance:Planned:Community Assets:Community Facilities:Stalls:Pavements</v>
          </cell>
        </row>
        <row r="2787">
          <cell r="A2787" t="str">
            <v>Operational:Maintenance:Non-infrastructure:Corrective Maintenance:Planned:Community Assets:Community Facilities:Stalls:Service Connections on Site</v>
          </cell>
        </row>
        <row r="2788">
          <cell r="A2788" t="str">
            <v>Operational:Maintenance:Non-infrastructure:Corrective Maintenance:Planned:Community Assets:Community Facilities:Abattoirs</v>
          </cell>
        </row>
        <row r="2789">
          <cell r="A2789" t="str">
            <v>Operational:Maintenance:Non-infrastructure:Corrective Maintenance:Planned:Community Assets:Community Facilities:Abattoirs:Land</v>
          </cell>
        </row>
        <row r="2790">
          <cell r="A2790" t="str">
            <v>Operational:Maintenance:Non-infrastructure:Corrective Maintenance:Planned:Community Assets:Community Facilities:Abattoirs:Buildings</v>
          </cell>
        </row>
        <row r="2791">
          <cell r="A2791" t="str">
            <v>Operational:Maintenance:Non-infrastructure:Corrective Maintenance:Planned:Community Assets:Community Facilities:Abattoirs:External Facilities</v>
          </cell>
        </row>
        <row r="2792">
          <cell r="A2792" t="str">
            <v>Operational:Maintenance:Non-infrastructure:Corrective Maintenance:Planned:Community Assets:Community Facilities:Abattoirs:Civil Structures</v>
          </cell>
        </row>
        <row r="2793">
          <cell r="A2793" t="str">
            <v>Operational:Maintenance:Non-infrastructure:Corrective Maintenance:Planned:Community Assets:Community Facilities:Abattoirs:Earthworks</v>
          </cell>
        </row>
        <row r="2794">
          <cell r="A2794" t="str">
            <v>Operational:Maintenance:Non-infrastructure:Corrective Maintenance:Planned:Community Assets:Community Facilities:Abattoirs:Electrical Equipment</v>
          </cell>
        </row>
        <row r="2795">
          <cell r="A2795" t="str">
            <v>Operational:Maintenance:Non-infrastructure:Corrective Maintenance:Planned:Community Assets:Community Facilities:Abattoirs:Mechanical Equipment</v>
          </cell>
        </row>
        <row r="2796">
          <cell r="A2796" t="str">
            <v>Operational:Maintenance:Non-infrastructure:Corrective Maintenance:Planned:Community Assets:Community Facilities:Abattoirs:Metalwork's</v>
          </cell>
        </row>
        <row r="2797">
          <cell r="A2797" t="str">
            <v>Operational:Maintenance:Non-infrastructure:Corrective Maintenance:Planned:Community Assets:Community Facilities:Abattoirs:Pavements</v>
          </cell>
        </row>
        <row r="2798">
          <cell r="A2798" t="str">
            <v>Operational:Maintenance:Non-infrastructure:Corrective Maintenance:Planned:Community Assets:Community Facilities:Abattoirs:Service Connections on Site</v>
          </cell>
        </row>
        <row r="2799">
          <cell r="A2799" t="str">
            <v>Operational:Maintenance:Non-infrastructure:Corrective Maintenance:Planned:Community Assets:Community Facilities:Airports</v>
          </cell>
        </row>
        <row r="2800">
          <cell r="A2800" t="str">
            <v>Operational:Maintenance:Non-infrastructure:Corrective Maintenance:Planned:Community Assets:Community Facilities:Airports:Land</v>
          </cell>
        </row>
        <row r="2801">
          <cell r="A2801" t="str">
            <v>Operational:Maintenance:Non-infrastructure:Corrective Maintenance:Planned:Community Assets:Community Facilities:Airports:Buildings</v>
          </cell>
        </row>
        <row r="2802">
          <cell r="A2802" t="str">
            <v>Operational:Maintenance:Non-infrastructure:Corrective Maintenance:Planned:Community Assets:Community Facilities:Airports:External Facilities</v>
          </cell>
        </row>
        <row r="2803">
          <cell r="A2803" t="str">
            <v>Operational:Maintenance:Non-infrastructure:Corrective Maintenance:Planned:Community Assets:Community Facilities:Airports:Civil Structures</v>
          </cell>
        </row>
        <row r="2804">
          <cell r="A2804" t="str">
            <v>Operational:Maintenance:Non-infrastructure:Corrective Maintenance:Planned:Community Assets:Community Facilities:Airports:Earthworks</v>
          </cell>
        </row>
        <row r="2805">
          <cell r="A2805" t="str">
            <v>Operational:Maintenance:Non-infrastructure:Corrective Maintenance:Planned:Community Assets:Community Facilities:Airports:Electrical Equipment</v>
          </cell>
        </row>
        <row r="2806">
          <cell r="A2806" t="str">
            <v>Operational:Maintenance:Non-infrastructure:Corrective Maintenance:Planned:Community Assets:Community Facilities:Airports:Mechanical Equipment</v>
          </cell>
        </row>
        <row r="2807">
          <cell r="A2807" t="str">
            <v>Operational:Maintenance:Non-infrastructure:Corrective Maintenance:Planned:Community Assets:Community Facilities:Airports:Metalwork's</v>
          </cell>
        </row>
        <row r="2808">
          <cell r="A2808" t="str">
            <v>Operational:Maintenance:Non-infrastructure:Corrective Maintenance:Planned:Community Assets:Community Facilities:Airports:Pavements</v>
          </cell>
        </row>
        <row r="2809">
          <cell r="A2809" t="str">
            <v>Operational:Maintenance:Non-infrastructure:Corrective Maintenance:Planned:Community Assets:Community Facilities:Airports:Service Connections on Site</v>
          </cell>
        </row>
        <row r="2810">
          <cell r="A2810" t="str">
            <v>Operational:Maintenance:Non-infrastructure:Corrective Maintenance:Planned:Community Assets:Community Facilities:Taxi Ranks/Bus Terminals</v>
          </cell>
        </row>
        <row r="2811">
          <cell r="A2811" t="str">
            <v>Operational:Maintenance:Non-infrastructure:Corrective Maintenance:Planned:Community Assets:Community Facilities:Taxi Ranks/Bus Terminals:Land</v>
          </cell>
        </row>
        <row r="2812">
          <cell r="A2812" t="str">
            <v>Operational:Maintenance:Non-infrastructure:Corrective Maintenance:Planned:Community Assets:Community Facilities:Taxi Ranks/Bus Terminals:Buildings</v>
          </cell>
        </row>
        <row r="2813">
          <cell r="A2813" t="str">
            <v>Operational:Maintenance:Non-infrastructure:Corrective Maintenance:Planned:Community Assets:Community Facilities:Taxi Ranks/Bus Terminals:External Facilities</v>
          </cell>
        </row>
        <row r="2814">
          <cell r="A2814" t="str">
            <v>Operational:Maintenance:Non-infrastructure:Corrective Maintenance:Planned:Community Assets:Community Facilities:Taxi Ranks/Bus Terminals:Civil Structures</v>
          </cell>
        </row>
        <row r="2815">
          <cell r="A2815" t="str">
            <v>Operational:Maintenance:Non-infrastructure:Corrective Maintenance:Planned:Community Assets:Community Facilities:Taxi Ranks/Bus Terminals:Earthworks</v>
          </cell>
        </row>
        <row r="2816">
          <cell r="A2816" t="str">
            <v>Operational:Maintenance:Non-infrastructure:Corrective Maintenance:Planned:Community Assets:Community Facilities:Taxi Ranks/Bus Terminals:Electrical Equipment</v>
          </cell>
        </row>
        <row r="2817">
          <cell r="A2817" t="str">
            <v>Operational:Maintenance:Non-infrastructure:Corrective Maintenance:Planned:Community Assets:Community Facilities:Taxi Ranks/Bus Terminals:Mechanical Equipment</v>
          </cell>
        </row>
        <row r="2818">
          <cell r="A2818" t="str">
            <v>Operational:Maintenance:Non-infrastructure:Corrective Maintenance:Planned:Community Assets:Community Facilities:Taxi Ranks/Bus Terminals:Metalwork's</v>
          </cell>
        </row>
        <row r="2819">
          <cell r="A2819" t="str">
            <v>Operational:Maintenance:Non-infrastructure:Corrective Maintenance:Planned:Community Assets:Community Facilities:Taxi Ranks/Bus Terminals:Pavements</v>
          </cell>
        </row>
        <row r="2820">
          <cell r="A2820" t="str">
            <v>Operational:Maintenance:Non-infrastructure:Corrective Maintenance:Planned:Community Assets:Community Facilities:Taxi Ranks/Bus Terminals:Service Connections on Site</v>
          </cell>
        </row>
        <row r="2821">
          <cell r="A2821" t="str">
            <v>Operational:Maintenance:Non-infrastructure:Corrective Maintenance:Planned:Community Assets:Community Facilities:Capital Spares</v>
          </cell>
        </row>
        <row r="2822">
          <cell r="A2822" t="str">
            <v>Operational:Maintenance:Non-infrastructure:Corrective Maintenance:Planned:Community Assets:Sport and Recreation Facilities</v>
          </cell>
        </row>
        <row r="2823">
          <cell r="A2823" t="str">
            <v>Operational:Maintenance:Non-infrastructure:Corrective Maintenance:Planned:Community Assets:Sport and Recreation Facilities:Indoor Facilities</v>
          </cell>
        </row>
        <row r="2824">
          <cell r="A2824" t="str">
            <v>Operational:Maintenance:Non-infrastructure:Corrective Maintenance:Planned:Community Assets:Sport and Recreation Facilities:Indoor Facilities:Land</v>
          </cell>
        </row>
        <row r="2825">
          <cell r="A2825" t="str">
            <v>Operational:Maintenance:Non-infrastructure:Corrective Maintenance:Planned:Community Assets:Sport and Recreation Facilities:Indoor Facilities:Buildings</v>
          </cell>
        </row>
        <row r="2826">
          <cell r="A2826" t="str">
            <v>Operational:Maintenance:Non-infrastructure:Corrective Maintenance:Planned:Community Assets:Sport and Recreation Facilities:Indoor Facilities:External Facilities</v>
          </cell>
        </row>
        <row r="2827">
          <cell r="A2827" t="str">
            <v>Operational:Maintenance:Non-infrastructure:Corrective Maintenance:Planned:Community Assets:Sport and Recreation Facilities:Indoor Facilities:Civil Structures</v>
          </cell>
        </row>
        <row r="2828">
          <cell r="A2828" t="str">
            <v>Operational:Maintenance:Non-infrastructure:Corrective Maintenance:Planned:Community Assets:Sport and Recreation Facilities:Indoor Facilities:Earthworks</v>
          </cell>
        </row>
        <row r="2829">
          <cell r="A2829" t="str">
            <v>Operational:Maintenance:Non-infrastructure:Corrective Maintenance:Planned:Community Assets:Sport and Recreation Facilities:Indoor Facilities:Electrical Equipment</v>
          </cell>
        </row>
        <row r="2830">
          <cell r="A2830" t="str">
            <v>Operational:Maintenance:Non-infrastructure:Corrective Maintenance:Planned:Community Assets:Sport and Recreation Facilities:Indoor Facilities:Mechanical Equipment</v>
          </cell>
        </row>
        <row r="2831">
          <cell r="A2831" t="str">
            <v>Operational:Maintenance:Non-infrastructure:Corrective Maintenance:Planned:Community Assets:Sport and Recreation Facilities:Indoor Facilities:Metalwork's</v>
          </cell>
        </row>
        <row r="2832">
          <cell r="A2832" t="str">
            <v>Operational:Maintenance:Non-infrastructure:Corrective Maintenance:Planned:Community Assets:Sport and Recreation Facilities:Indoor Facilities:Pavements</v>
          </cell>
        </row>
        <row r="2833">
          <cell r="A2833" t="str">
            <v>Operational:Maintenance:Non-infrastructure:Corrective Maintenance:Planned:Community Assets:Sport and Recreation Facilities:Indoor Facilities:Service Connections on Site</v>
          </cell>
        </row>
        <row r="2834">
          <cell r="A2834" t="str">
            <v>Operational:Maintenance:Non-infrastructure:Corrective Maintenance:Planned:Community Assets:Sport and Recreation Facilities:Outdoor Facilities</v>
          </cell>
        </row>
        <row r="2835">
          <cell r="A2835" t="str">
            <v>Operational:Maintenance:Non-infrastructure:Corrective Maintenance:Planned:Community Assets:Sport and Recreation Facilities:Outdoor Facilities:Land</v>
          </cell>
        </row>
        <row r="2836">
          <cell r="A2836" t="str">
            <v>Operational:Maintenance:Non-infrastructure:Corrective Maintenance:Planned:Community Assets:Sport and Recreation Facilities:Outdoor Facilities:Buildings</v>
          </cell>
        </row>
        <row r="2837">
          <cell r="A2837" t="str">
            <v>Operational:Maintenance:Non-infrastructure:Corrective Maintenance:Planned:Community Assets:Sport and Recreation Facilities:Outdoor Facilities:External Facilities</v>
          </cell>
        </row>
        <row r="2838">
          <cell r="A2838" t="str">
            <v>Operational:Maintenance:Non-infrastructure:Corrective Maintenance:Planned:Community Assets:Sport and Recreation Facilities:Outdoor Facilities:Civil Structures</v>
          </cell>
        </row>
        <row r="2839">
          <cell r="A2839" t="str">
            <v>Operational:Maintenance:Non-infrastructure:Corrective Maintenance:Planned:Community Assets:Sport and Recreation Facilities:Outdoor Facilities:Earthworks</v>
          </cell>
        </row>
        <row r="2840">
          <cell r="A2840" t="str">
            <v>Operational:Maintenance:Non-infrastructure:Corrective Maintenance:Planned:Community Assets:Sport and Recreation Facilities:Outdoor Facilities:Electrical Equipment</v>
          </cell>
        </row>
        <row r="2841">
          <cell r="A2841" t="str">
            <v>Operational:Maintenance:Non-infrastructure:Corrective Maintenance:Planned:Community Assets:Sport and Recreation Facilities:Outdoor Facilities:Mechanical Equipment</v>
          </cell>
        </row>
        <row r="2842">
          <cell r="A2842" t="str">
            <v>Operational:Maintenance:Non-infrastructure:Corrective Maintenance:Planned:Community Assets:Sport and Recreation Facilities:Outdoor Facilities:Metalwork's</v>
          </cell>
        </row>
        <row r="2843">
          <cell r="A2843" t="str">
            <v>Operational:Maintenance:Non-infrastructure:Corrective Maintenance:Planned:Community Assets:Sport and Recreation Facilities:Outdoor Facilities:Pavements</v>
          </cell>
        </row>
        <row r="2844">
          <cell r="A2844" t="str">
            <v>Operational:Maintenance:Non-infrastructure:Corrective Maintenance:Planned:Community Assets:Sport and Recreation Facilities:Outdoor Facilities:Service Connections on Site</v>
          </cell>
        </row>
        <row r="2845">
          <cell r="A2845" t="str">
            <v>Operational:Maintenance:Non-infrastructure:Corrective Maintenance:Planned:Community Assets:Sport and Recreation Facilities:Capital Spares</v>
          </cell>
        </row>
        <row r="2846">
          <cell r="A2846" t="str">
            <v>Operational:Maintenance:Non-infrastructure:Corrective Maintenance:Planned:Other Assets</v>
          </cell>
        </row>
        <row r="2847">
          <cell r="A2847" t="str">
            <v>Operational:Maintenance:Non-infrastructure:Corrective Maintenance:Planned:Other Assets:Operational Buildings</v>
          </cell>
        </row>
        <row r="2848">
          <cell r="A2848" t="str">
            <v>Operational:Maintenance:Non-infrastructure:Corrective Maintenance:Planned:Other Assets:Operational Buildings:Municipal Offices</v>
          </cell>
        </row>
        <row r="2849">
          <cell r="A2849" t="str">
            <v>Operational:Maintenance:Non-infrastructure:Corrective Maintenance:Planned:Other Assets:Operational Buildings:Municipal Offices:Land</v>
          </cell>
        </row>
        <row r="2850">
          <cell r="A2850" t="str">
            <v>Operational:Maintenance:Non-infrastructure:Corrective Maintenance:Planned:Other Assets:Operational Buildings:Municipal Offices:Buildings</v>
          </cell>
        </row>
        <row r="2851">
          <cell r="A2851" t="str">
            <v>Operational:Maintenance:Non-infrastructure:Corrective Maintenance:Planned:Other Assets:Operational Buildings:Municipal Offices:External Facilities</v>
          </cell>
        </row>
        <row r="2852">
          <cell r="A2852" t="str">
            <v>Operational:Maintenance:Non-infrastructure:Corrective Maintenance:Planned:Other Assets:Operational Buildings:Municipal Offices:Civil Structures</v>
          </cell>
        </row>
        <row r="2853">
          <cell r="A2853" t="str">
            <v>Operational:Maintenance:Non-infrastructure:Corrective Maintenance:Planned:Other Assets:Operational Buildings:Municipal Offices:Earthworks</v>
          </cell>
        </row>
        <row r="2854">
          <cell r="A2854" t="str">
            <v>Operational:Maintenance:Non-infrastructure:Corrective Maintenance:Planned:Other Assets:Operational Buildings:Municipal Offices:Electrical Equipment</v>
          </cell>
        </row>
        <row r="2855">
          <cell r="A2855" t="str">
            <v>Operational:Maintenance:Non-infrastructure:Corrective Maintenance:Planned:Other Assets:Operational Buildings:Municipal Offices:Mechanical Equipment</v>
          </cell>
        </row>
        <row r="2856">
          <cell r="A2856" t="str">
            <v>Operational:Maintenance:Non-infrastructure:Corrective Maintenance:Planned:Other Assets:Operational Buildings:Municipal Offices:Metalwork's</v>
          </cell>
        </row>
        <row r="2857">
          <cell r="A2857" t="str">
            <v>Operational:Maintenance:Non-infrastructure:Corrective Maintenance:Planned:Other Assets:Operational Buildings:Municipal Offices:Pavements</v>
          </cell>
        </row>
        <row r="2858">
          <cell r="A2858" t="str">
            <v>Operational:Maintenance:Non-infrastructure:Corrective Maintenance:Planned:Other Assets:Operational Buildings:Municipal Offices:Service Connections on Site</v>
          </cell>
        </row>
        <row r="2859">
          <cell r="A2859" t="str">
            <v>Operational:Maintenance:Non-infrastructure:Corrective Maintenance:Planned:Other Assets:Operational Buildings:Pay/Enquiry Points</v>
          </cell>
        </row>
        <row r="2860">
          <cell r="A2860" t="str">
            <v>Operational:Maintenance:Non-infrastructure:Corrective Maintenance:Planned:Other Assets:Operational Buildings:Pay/Enquiry Points:Land</v>
          </cell>
        </row>
        <row r="2861">
          <cell r="A2861" t="str">
            <v>Operational:Maintenance:Non-infrastructure:Corrective Maintenance:Planned:Other Assets:Operational Buildings:Pay/Enquiry Points:Buildings</v>
          </cell>
        </row>
        <row r="2862">
          <cell r="A2862" t="str">
            <v>Operational:Maintenance:Non-infrastructure:Corrective Maintenance:Planned:Other Assets:Operational Buildings:Pay/Enquiry Points:External Facilities</v>
          </cell>
        </row>
        <row r="2863">
          <cell r="A2863" t="str">
            <v>Operational:Maintenance:Non-infrastructure:Corrective Maintenance:Planned:Other Assets:Operational Buildings:Pay/Enquiry Points:Civil Structures</v>
          </cell>
        </row>
        <row r="2864">
          <cell r="A2864" t="str">
            <v>Operational:Maintenance:Non-infrastructure:Corrective Maintenance:Planned:Other Assets:Operational Buildings:Pay/Enquiry Points:Earthworks</v>
          </cell>
        </row>
        <row r="2865">
          <cell r="A2865" t="str">
            <v>Operational:Maintenance:Non-infrastructure:Corrective Maintenance:Planned:Other Assets:Operational Buildings:Pay/Enquiry Points:Electrical Equipment</v>
          </cell>
        </row>
        <row r="2866">
          <cell r="A2866" t="str">
            <v>Operational:Maintenance:Non-infrastructure:Corrective Maintenance:Planned:Other Assets:Operational Buildings:Pay/Enquiry Points:Mechanical Equipment</v>
          </cell>
        </row>
        <row r="2867">
          <cell r="A2867" t="str">
            <v>Operational:Maintenance:Non-infrastructure:Corrective Maintenance:Planned:Other Assets:Operational Buildings:Pay/Enquiry Points:Metalwork's</v>
          </cell>
        </row>
        <row r="2868">
          <cell r="A2868" t="str">
            <v>Operational:Maintenance:Non-infrastructure:Corrective Maintenance:Planned:Other Assets:Operational Buildings:Pay/Enquiry Points:Pavements</v>
          </cell>
        </row>
        <row r="2869">
          <cell r="A2869" t="str">
            <v>Operational:Maintenance:Non-infrastructure:Corrective Maintenance:Planned:Other Assets:Operational Buildings:Pay/Enquiry Points:Service Connections on Site</v>
          </cell>
        </row>
        <row r="2870">
          <cell r="A2870" t="str">
            <v>Operational:Maintenance:Non-infrastructure:Corrective Maintenance:Planned:Other Assets:Operational Buildings:Building Plan Offices</v>
          </cell>
        </row>
        <row r="2871">
          <cell r="A2871" t="str">
            <v>Operational:Maintenance:Non-infrastructure:Corrective Maintenance:Planned:Other Assets:Operational Buildings:Building Plan Offices:Land</v>
          </cell>
        </row>
        <row r="2872">
          <cell r="A2872" t="str">
            <v>Operational:Maintenance:Non-infrastructure:Corrective Maintenance:Planned:Other Assets:Operational Buildings:Building Plan Offices:Buildings</v>
          </cell>
        </row>
        <row r="2873">
          <cell r="A2873" t="str">
            <v>Operational:Maintenance:Non-infrastructure:Corrective Maintenance:Planned:Other Assets:Operational Buildings:Building Plan Offices:External Facilities</v>
          </cell>
        </row>
        <row r="2874">
          <cell r="A2874" t="str">
            <v>Operational:Maintenance:Non-infrastructure:Corrective Maintenance:Planned:Other Assets:Operational Buildings:Building Plan Offices:Civil Structures</v>
          </cell>
        </row>
        <row r="2875">
          <cell r="A2875" t="str">
            <v>Operational:Maintenance:Non-infrastructure:Corrective Maintenance:Planned:Other Assets:Operational Buildings:Building Plan Offices:Earthworks</v>
          </cell>
        </row>
        <row r="2876">
          <cell r="A2876" t="str">
            <v>Operational:Maintenance:Non-infrastructure:Corrective Maintenance:Planned:Other Assets:Operational Buildings:Building Plan Offices:Electrical Equipment</v>
          </cell>
        </row>
        <row r="2877">
          <cell r="A2877" t="str">
            <v>Operational:Maintenance:Non-infrastructure:Corrective Maintenance:Planned:Other Assets:Operational Buildings:Building Plan Offices:Mechanical Equipment</v>
          </cell>
        </row>
        <row r="2878">
          <cell r="A2878" t="str">
            <v>Operational:Maintenance:Non-infrastructure:Corrective Maintenance:Planned:Other Assets:Operational Buildings:Building Plan Offices:Metalwork's</v>
          </cell>
        </row>
        <row r="2879">
          <cell r="A2879" t="str">
            <v>Operational:Maintenance:Non-infrastructure:Corrective Maintenance:Planned:Other Assets:Operational Buildings:Building Plan Offices:Pavements</v>
          </cell>
        </row>
        <row r="2880">
          <cell r="A2880" t="str">
            <v>Operational:Maintenance:Non-infrastructure:Corrective Maintenance:Planned:Other Assets:Operational Buildings:Building Plan Offices:Service Connections on Site</v>
          </cell>
        </row>
        <row r="2881">
          <cell r="A2881" t="str">
            <v>Operational:Maintenance:Non-infrastructure:Corrective Maintenance:Planned:Other Assets:Operational Buildings:Workshops</v>
          </cell>
        </row>
        <row r="2882">
          <cell r="A2882" t="str">
            <v>Operational:Maintenance:Non-infrastructure:Corrective Maintenance:Planned:Other Assets:Operational Buildings:Workshops:Land</v>
          </cell>
        </row>
        <row r="2883">
          <cell r="A2883" t="str">
            <v>Operational:Maintenance:Non-infrastructure:Corrective Maintenance:Planned:Other Assets:Operational Buildings:Workshops:Buildings</v>
          </cell>
        </row>
        <row r="2884">
          <cell r="A2884" t="str">
            <v>Operational:Maintenance:Non-infrastructure:Corrective Maintenance:Planned:Other Assets:Operational Buildings:Workshops:External Facilities</v>
          </cell>
        </row>
        <row r="2885">
          <cell r="A2885" t="str">
            <v>Operational:Maintenance:Non-infrastructure:Corrective Maintenance:Planned:Other Assets:Operational Buildings:Workshops:Civil Structures</v>
          </cell>
        </row>
        <row r="2886">
          <cell r="A2886" t="str">
            <v>Operational:Maintenance:Non-infrastructure:Corrective Maintenance:Planned:Other Assets:Operational Buildings:Workshops:Earthworks</v>
          </cell>
        </row>
        <row r="2887">
          <cell r="A2887" t="str">
            <v>Operational:Maintenance:Non-infrastructure:Corrective Maintenance:Planned:Other Assets:Operational Buildings:Workshops:Electrical Equipment</v>
          </cell>
        </row>
        <row r="2888">
          <cell r="A2888" t="str">
            <v>Operational:Maintenance:Non-infrastructure:Corrective Maintenance:Planned:Other Assets:Operational Buildings:Workshops:Mechanical Equipment</v>
          </cell>
        </row>
        <row r="2889">
          <cell r="A2889" t="str">
            <v>Operational:Maintenance:Non-infrastructure:Corrective Maintenance:Planned:Other Assets:Operational Buildings:Workshops:Metalwork's</v>
          </cell>
        </row>
        <row r="2890">
          <cell r="A2890" t="str">
            <v>Operational:Maintenance:Non-infrastructure:Corrective Maintenance:Planned:Other Assets:Operational Buildings:Workshops:Pavements</v>
          </cell>
        </row>
        <row r="2891">
          <cell r="A2891" t="str">
            <v>Operational:Maintenance:Non-infrastructure:Corrective Maintenance:Planned:Other Assets:Operational Buildings:Workshops:Service Connections on Site</v>
          </cell>
        </row>
        <row r="2892">
          <cell r="A2892" t="str">
            <v>Operational:Maintenance:Non-infrastructure:Corrective Maintenance:Planned:Other Assets:Operational Buildings:Yards</v>
          </cell>
        </row>
        <row r="2893">
          <cell r="A2893" t="str">
            <v>Operational:Maintenance:Non-infrastructure:Corrective Maintenance:Planned:Other Assets:Operational Buildings:Yards:Land</v>
          </cell>
        </row>
        <row r="2894">
          <cell r="A2894" t="str">
            <v>Operational:Maintenance:Non-infrastructure:Corrective Maintenance:Planned:Other Assets:Operational Buildings:Yards:Buildings</v>
          </cell>
        </row>
        <row r="2895">
          <cell r="A2895" t="str">
            <v>Operational:Maintenance:Non-infrastructure:Corrective Maintenance:Planned:Other Assets:Operational Buildings:Yards:External Facilities</v>
          </cell>
        </row>
        <row r="2896">
          <cell r="A2896" t="str">
            <v>Operational:Maintenance:Non-infrastructure:Corrective Maintenance:Planned:Other Assets:Operational Buildings:Yards:Civil Structures</v>
          </cell>
        </row>
        <row r="2897">
          <cell r="A2897" t="str">
            <v>Operational:Maintenance:Non-infrastructure:Corrective Maintenance:Planned:Other Assets:Operational Buildings:Yards:Earthworks</v>
          </cell>
        </row>
        <row r="2898">
          <cell r="A2898" t="str">
            <v>Operational:Maintenance:Non-infrastructure:Corrective Maintenance:Planned:Other Assets:Operational Buildings:Yards:Electrical Equipment</v>
          </cell>
        </row>
        <row r="2899">
          <cell r="A2899" t="str">
            <v>Operational:Maintenance:Non-infrastructure:Corrective Maintenance:Planned:Other Assets:Operational Buildings:Yards:Mechanical Equipment</v>
          </cell>
        </row>
        <row r="2900">
          <cell r="A2900" t="str">
            <v>Operational:Maintenance:Non-infrastructure:Corrective Maintenance:Planned:Other Assets:Operational Buildings:Yards:Metalwork's</v>
          </cell>
        </row>
        <row r="2901">
          <cell r="A2901" t="str">
            <v>Operational:Maintenance:Non-infrastructure:Corrective Maintenance:Planned:Other Assets:Operational Buildings:Yards:Pavements</v>
          </cell>
        </row>
        <row r="2902">
          <cell r="A2902" t="str">
            <v>Operational:Maintenance:Non-infrastructure:Corrective Maintenance:Planned:Other Assets:Operational Buildings:Yards:Service Connections on Site</v>
          </cell>
        </row>
        <row r="2903">
          <cell r="A2903" t="str">
            <v>Operational:Maintenance:Non-infrastructure:Corrective Maintenance:Planned:Other Assets:Operational Buildings:Stores</v>
          </cell>
        </row>
        <row r="2904">
          <cell r="A2904" t="str">
            <v>Operational:Maintenance:Non-infrastructure:Corrective Maintenance:Planned:Other Assets:Operational Buildings:Stores:Land</v>
          </cell>
        </row>
        <row r="2905">
          <cell r="A2905" t="str">
            <v>Operational:Maintenance:Non-infrastructure:Corrective Maintenance:Planned:Other Assets:Operational Buildings:Stores:Buildings</v>
          </cell>
        </row>
        <row r="2906">
          <cell r="A2906" t="str">
            <v>Operational:Maintenance:Non-infrastructure:Corrective Maintenance:Planned:Other Assets:Operational Buildings:Stores:External Facilities</v>
          </cell>
        </row>
        <row r="2907">
          <cell r="A2907" t="str">
            <v>Operational:Maintenance:Non-infrastructure:Corrective Maintenance:Planned:Other Assets:Operational Buildings:Stores:Civil Structures</v>
          </cell>
        </row>
        <row r="2908">
          <cell r="A2908" t="str">
            <v>Operational:Maintenance:Non-infrastructure:Corrective Maintenance:Planned:Other Assets:Operational Buildings:Stores:Earthworks</v>
          </cell>
        </row>
        <row r="2909">
          <cell r="A2909" t="str">
            <v>Operational:Maintenance:Non-infrastructure:Corrective Maintenance:Planned:Other Assets:Operational Buildings:Stores:Electrical Equipment</v>
          </cell>
        </row>
        <row r="2910">
          <cell r="A2910" t="str">
            <v>Operational:Maintenance:Non-infrastructure:Corrective Maintenance:Planned:Other Assets:Operational Buildings:Stores:Mechanical Equipment</v>
          </cell>
        </row>
        <row r="2911">
          <cell r="A2911" t="str">
            <v>Operational:Maintenance:Non-infrastructure:Corrective Maintenance:Planned:Other Assets:Operational Buildings:Stores:Metalwork's</v>
          </cell>
        </row>
        <row r="2912">
          <cell r="A2912" t="str">
            <v>Operational:Maintenance:Non-infrastructure:Corrective Maintenance:Planned:Other Assets:Operational Buildings:Stores:Pavements</v>
          </cell>
        </row>
        <row r="2913">
          <cell r="A2913" t="str">
            <v>Operational:Maintenance:Non-infrastructure:Corrective Maintenance:Planned:Other Assets:Operational Buildings:Stores:Service Connections on Site</v>
          </cell>
        </row>
        <row r="2914">
          <cell r="A2914" t="str">
            <v>Operational:Maintenance:Non-infrastructure:Corrective Maintenance:Planned:Other Assets:Operational Buildings:Laboratories</v>
          </cell>
        </row>
        <row r="2915">
          <cell r="A2915" t="str">
            <v>Operational:Maintenance:Non-infrastructure:Corrective Maintenance:Planned:Other Assets:Operational Buildings:Laboratories:Land</v>
          </cell>
        </row>
        <row r="2916">
          <cell r="A2916" t="str">
            <v>Operational:Maintenance:Non-infrastructure:Corrective Maintenance:Planned:Other Assets:Operational Buildings:Laboratories:Buildings</v>
          </cell>
        </row>
        <row r="2917">
          <cell r="A2917" t="str">
            <v>Operational:Maintenance:Non-infrastructure:Corrective Maintenance:Planned:Other Assets:Operational Buildings:Laboratories:External Facilities</v>
          </cell>
        </row>
        <row r="2918">
          <cell r="A2918" t="str">
            <v>Operational:Maintenance:Non-infrastructure:Corrective Maintenance:Planned:Other Assets:Operational Buildings:Laboratories:Civil Structures</v>
          </cell>
        </row>
        <row r="2919">
          <cell r="A2919" t="str">
            <v>Operational:Maintenance:Non-infrastructure:Corrective Maintenance:Planned:Other Assets:Operational Buildings:Laboratories:Earthworks</v>
          </cell>
        </row>
        <row r="2920">
          <cell r="A2920" t="str">
            <v>Operational:Maintenance:Non-infrastructure:Corrective Maintenance:Planned:Other Assets:Operational Buildings:Laboratories:Electrical Equipment</v>
          </cell>
        </row>
        <row r="2921">
          <cell r="A2921" t="str">
            <v>Operational:Maintenance:Non-infrastructure:Corrective Maintenance:Planned:Other Assets:Operational Buildings:Laboratories:Mechanical Equipment</v>
          </cell>
        </row>
        <row r="2922">
          <cell r="A2922" t="str">
            <v>Operational:Maintenance:Non-infrastructure:Corrective Maintenance:Planned:Other Assets:Operational Buildings:Laboratories:Metalwork's</v>
          </cell>
        </row>
        <row r="2923">
          <cell r="A2923" t="str">
            <v>Operational:Maintenance:Non-infrastructure:Corrective Maintenance:Planned:Other Assets:Operational Buildings:Laboratories:Pavements</v>
          </cell>
        </row>
        <row r="2924">
          <cell r="A2924" t="str">
            <v>Operational:Maintenance:Non-infrastructure:Corrective Maintenance:Planned:Other Assets:Operational Buildings:Laboratories:Service Connections on Site</v>
          </cell>
        </row>
        <row r="2925">
          <cell r="A2925" t="str">
            <v>Operational:Maintenance:Non-infrastructure:Corrective Maintenance:Planned:Other Assets:Operational Buildings:Training Centres</v>
          </cell>
        </row>
        <row r="2926">
          <cell r="A2926" t="str">
            <v>Operational:Maintenance:Non-infrastructure:Corrective Maintenance:Planned:Other Assets:Operational Buildings:Training Centres:Land</v>
          </cell>
        </row>
        <row r="2927">
          <cell r="A2927" t="str">
            <v>Operational:Maintenance:Non-infrastructure:Corrective Maintenance:Planned:Other Assets:Operational Buildings:Training Centres:Buildings</v>
          </cell>
        </row>
        <row r="2928">
          <cell r="A2928" t="str">
            <v>Operational:Maintenance:Non-infrastructure:Corrective Maintenance:Planned:Other Assets:Operational Buildings:Training Centres:External Facilities</v>
          </cell>
        </row>
        <row r="2929">
          <cell r="A2929" t="str">
            <v>Operational:Maintenance:Non-infrastructure:Corrective Maintenance:Planned:Other Assets:Operational Buildings:Training Centres:Civil Structures</v>
          </cell>
        </row>
        <row r="2930">
          <cell r="A2930" t="str">
            <v>Operational:Maintenance:Non-infrastructure:Corrective Maintenance:Planned:Other Assets:Operational Buildings:Training Centres:Earthworks</v>
          </cell>
        </row>
        <row r="2931">
          <cell r="A2931" t="str">
            <v>Operational:Maintenance:Non-infrastructure:Corrective Maintenance:Planned:Other Assets:Operational Buildings:Training Centres:Electrical Equipment</v>
          </cell>
        </row>
        <row r="2932">
          <cell r="A2932" t="str">
            <v>Operational:Maintenance:Non-infrastructure:Corrective Maintenance:Planned:Other Assets:Operational Buildings:Training Centres:Mechanical Equipment</v>
          </cell>
        </row>
        <row r="2933">
          <cell r="A2933" t="str">
            <v>Operational:Maintenance:Non-infrastructure:Corrective Maintenance:Planned:Other Assets:Operational Buildings:Training Centres:Metalwork's</v>
          </cell>
        </row>
        <row r="2934">
          <cell r="A2934" t="str">
            <v>Operational:Maintenance:Non-infrastructure:Corrective Maintenance:Planned:Other Assets:Operational Buildings:Training Centres:Pavements</v>
          </cell>
        </row>
        <row r="2935">
          <cell r="A2935" t="str">
            <v>Operational:Maintenance:Non-infrastructure:Corrective Maintenance:Planned:Other Assets:Operational Buildings:Training Centres:Service Connections on Site</v>
          </cell>
        </row>
        <row r="2936">
          <cell r="A2936" t="str">
            <v>Operational:Maintenance:Non-infrastructure:Corrective Maintenance:Planned:Other Assets:Operational Buildings:Manufacturing Plant</v>
          </cell>
        </row>
        <row r="2937">
          <cell r="A2937" t="str">
            <v>Operational:Maintenance:Non-infrastructure:Corrective Maintenance:Planned:Other Assets:Operational Buildings:Manufacturing Plant:Land</v>
          </cell>
        </row>
        <row r="2938">
          <cell r="A2938" t="str">
            <v>Operational:Maintenance:Non-infrastructure:Corrective Maintenance:Planned:Other Assets:Operational Buildings:Manufacturing Plant:Buildings</v>
          </cell>
        </row>
        <row r="2939">
          <cell r="A2939" t="str">
            <v>Operational:Maintenance:Non-infrastructure:Corrective Maintenance:Planned:Other Assets:Operational Buildings:Manufacturing Plant:External Facilities</v>
          </cell>
        </row>
        <row r="2940">
          <cell r="A2940" t="str">
            <v>Operational:Maintenance:Non-infrastructure:Corrective Maintenance:Planned:Other Assets:Operational Buildings:Manufacturing Plant:Civil Structures</v>
          </cell>
        </row>
        <row r="2941">
          <cell r="A2941" t="str">
            <v>Operational:Maintenance:Non-infrastructure:Corrective Maintenance:Planned:Other Assets:Operational Buildings:Manufacturing Plant:Earthworks</v>
          </cell>
        </row>
        <row r="2942">
          <cell r="A2942" t="str">
            <v>Operational:Maintenance:Non-infrastructure:Corrective Maintenance:Planned:Other Assets:Operational Buildings:Manufacturing Plant:Electrical Equipment</v>
          </cell>
        </row>
        <row r="2943">
          <cell r="A2943" t="str">
            <v>Operational:Maintenance:Non-infrastructure:Corrective Maintenance:Planned:Other Assets:Operational Buildings:Manufacturing Plant:Mechanical Equipment</v>
          </cell>
        </row>
        <row r="2944">
          <cell r="A2944" t="str">
            <v>Operational:Maintenance:Non-infrastructure:Corrective Maintenance:Planned:Other Assets:Operational Buildings:Manufacturing Plant:Metalwork's</v>
          </cell>
        </row>
        <row r="2945">
          <cell r="A2945" t="str">
            <v>Operational:Maintenance:Non-infrastructure:Corrective Maintenance:Planned:Other Assets:Operational Buildings:Manufacturing Plant:Pavements</v>
          </cell>
        </row>
        <row r="2946">
          <cell r="A2946" t="str">
            <v>Operational:Maintenance:Non-infrastructure:Corrective Maintenance:Planned:Other Assets:Operational Buildings:Manufacturing Plant:Service Connections on Site</v>
          </cell>
        </row>
        <row r="2947">
          <cell r="A2947" t="str">
            <v>Operational:Maintenance:Non-infrastructure:Corrective Maintenance:Planned:Other Assets:Operational Buildings:Depots</v>
          </cell>
        </row>
        <row r="2948">
          <cell r="A2948" t="str">
            <v>Operational:Maintenance:Non-infrastructure:Corrective Maintenance:Planned:Other Assets:Operational Buildings:Depots:Land</v>
          </cell>
        </row>
        <row r="2949">
          <cell r="A2949" t="str">
            <v>Operational:Maintenance:Non-infrastructure:Corrective Maintenance:Planned:Other Assets:Operational Buildings:Depots:Buildings</v>
          </cell>
        </row>
        <row r="2950">
          <cell r="A2950" t="str">
            <v>Operational:Maintenance:Non-infrastructure:Corrective Maintenance:Planned:Other Assets:Operational Buildings:Depots:External Facilities</v>
          </cell>
        </row>
        <row r="2951">
          <cell r="A2951" t="str">
            <v>Operational:Maintenance:Non-infrastructure:Corrective Maintenance:Planned:Other Assets:Operational Buildings:Depots:Civil Structures</v>
          </cell>
        </row>
        <row r="2952">
          <cell r="A2952" t="str">
            <v>Operational:Maintenance:Non-infrastructure:Corrective Maintenance:Planned:Other Assets:Operational Buildings:Depots:Earthworks</v>
          </cell>
        </row>
        <row r="2953">
          <cell r="A2953" t="str">
            <v>Operational:Maintenance:Non-infrastructure:Corrective Maintenance:Planned:Other Assets:Operational Buildings:Depots:Electrical Equipment</v>
          </cell>
        </row>
        <row r="2954">
          <cell r="A2954" t="str">
            <v>Operational:Maintenance:Non-infrastructure:Corrective Maintenance:Planned:Other Assets:Operational Buildings:Depots:Mechanical Equipment</v>
          </cell>
        </row>
        <row r="2955">
          <cell r="A2955" t="str">
            <v>Operational:Maintenance:Non-infrastructure:Corrective Maintenance:Planned:Other Assets:Operational Buildings:Depots:Metalwork's</v>
          </cell>
        </row>
        <row r="2956">
          <cell r="A2956" t="str">
            <v>Operational:Maintenance:Non-infrastructure:Corrective Maintenance:Planned:Other Assets:Operational Buildings:Depots:Pavements</v>
          </cell>
        </row>
        <row r="2957">
          <cell r="A2957" t="str">
            <v>Operational:Maintenance:Non-infrastructure:Corrective Maintenance:Planned:Other Assets:Operational Buildings:Depots:Service Connections on Site</v>
          </cell>
        </row>
        <row r="2958">
          <cell r="A2958" t="str">
            <v>Operational:Maintenance:Non-infrastructure:Corrective Maintenance:Planned:Other Assets:Operational Buildings:Capital Spares</v>
          </cell>
        </row>
        <row r="2959">
          <cell r="A2959" t="str">
            <v>Operational:Maintenance:Non-infrastructure:Corrective Maintenance:Planned:Other Assets:Housing</v>
          </cell>
        </row>
        <row r="2960">
          <cell r="A2960" t="str">
            <v>Operational:Maintenance:Non-infrastructure:Corrective Maintenance:Planned:Other Assets:Housing:Staff Housing</v>
          </cell>
        </row>
        <row r="2961">
          <cell r="A2961" t="str">
            <v>Operational:Maintenance:Non-infrastructure:Corrective Maintenance:Planned:Other Assets:Housing:Staff Housing:Land</v>
          </cell>
        </row>
        <row r="2962">
          <cell r="A2962" t="str">
            <v>Operational:Maintenance:Non-infrastructure:Corrective Maintenance:Planned:Other Assets:Housing:Staff Housing:Buildings</v>
          </cell>
        </row>
        <row r="2963">
          <cell r="A2963" t="str">
            <v>Operational:Maintenance:Non-infrastructure:Corrective Maintenance:Planned:Other Assets:Housing:Staff Housing:External Facilities</v>
          </cell>
        </row>
        <row r="2964">
          <cell r="A2964" t="str">
            <v>Operational:Maintenance:Non-infrastructure:Corrective Maintenance:Planned:Other Assets:Housing:Staff Housing:Civil Structures</v>
          </cell>
        </row>
        <row r="2965">
          <cell r="A2965" t="str">
            <v>Operational:Maintenance:Non-infrastructure:Corrective Maintenance:Planned:Other Assets:Housing:Staff Housing:Earthworks</v>
          </cell>
        </row>
        <row r="2966">
          <cell r="A2966" t="str">
            <v>Operational:Maintenance:Non-infrastructure:Corrective Maintenance:Planned:Other Assets:Housing:Staff Housing:Electrical Equipment</v>
          </cell>
        </row>
        <row r="2967">
          <cell r="A2967" t="str">
            <v>Operational:Maintenance:Non-infrastructure:Corrective Maintenance:Planned:Other Assets:Housing:Staff Housing:Mechanical Equipment</v>
          </cell>
        </row>
        <row r="2968">
          <cell r="A2968" t="str">
            <v>Operational:Maintenance:Non-infrastructure:Corrective Maintenance:Planned:Other Assets:Housing:Staff Housing:Metalwork's</v>
          </cell>
        </row>
        <row r="2969">
          <cell r="A2969" t="str">
            <v>Operational:Maintenance:Non-infrastructure:Corrective Maintenance:Planned:Other Assets:Housing:Staff Housing:Pavements</v>
          </cell>
        </row>
        <row r="2970">
          <cell r="A2970" t="str">
            <v>Operational:Maintenance:Non-infrastructure:Corrective Maintenance:Planned:Other Assets:Housing:Staff Housing:Service Connections on Site</v>
          </cell>
        </row>
        <row r="2971">
          <cell r="A2971" t="str">
            <v>Operational:Maintenance:Non-infrastructure:Corrective Maintenance:Planned:Other Assets:Housing:Social Housing</v>
          </cell>
        </row>
        <row r="2972">
          <cell r="A2972" t="str">
            <v>Operational:Maintenance:Non-infrastructure:Corrective Maintenance:Planned:Other Assets:Housing:Social Housing:Land</v>
          </cell>
        </row>
        <row r="2973">
          <cell r="A2973" t="str">
            <v>Operational:Maintenance:Non-infrastructure:Corrective Maintenance:Planned:Other Assets:Housing:Social Housing:Buildings</v>
          </cell>
        </row>
        <row r="2974">
          <cell r="A2974" t="str">
            <v>Operational:Maintenance:Non-infrastructure:Corrective Maintenance:Planned:Other Assets:Housing:Social Housing:External Facilities</v>
          </cell>
        </row>
        <row r="2975">
          <cell r="A2975" t="str">
            <v>Operational:Maintenance:Non-infrastructure:Corrective Maintenance:Planned:Other Assets:Housing:Social Housing:Civil Structures</v>
          </cell>
        </row>
        <row r="2976">
          <cell r="A2976" t="str">
            <v>Operational:Maintenance:Non-infrastructure:Corrective Maintenance:Planned:Other Assets:Housing:Social Housing:Earthworks</v>
          </cell>
        </row>
        <row r="2977">
          <cell r="A2977" t="str">
            <v>Operational:Maintenance:Non-infrastructure:Corrective Maintenance:Planned:Other Assets:Housing:Social Housing:Electrical Equipment</v>
          </cell>
        </row>
        <row r="2978">
          <cell r="A2978" t="str">
            <v>Operational:Maintenance:Non-infrastructure:Corrective Maintenance:Planned:Other Assets:Housing:Social Housing:Mechanical Equipment</v>
          </cell>
        </row>
        <row r="2979">
          <cell r="A2979" t="str">
            <v>Operational:Maintenance:Non-infrastructure:Corrective Maintenance:Planned:Other Assets:Housing:Social Housing:Metalwork's</v>
          </cell>
        </row>
        <row r="2980">
          <cell r="A2980" t="str">
            <v>Operational:Maintenance:Non-infrastructure:Corrective Maintenance:Planned:Other Assets:Housing:Social Housing:Pavements</v>
          </cell>
        </row>
        <row r="2981">
          <cell r="A2981" t="str">
            <v>Operational:Maintenance:Non-infrastructure:Corrective Maintenance:Planned:Other Assets:Housing:Social Housing:Service Connections on Site</v>
          </cell>
        </row>
        <row r="2982">
          <cell r="A2982" t="str">
            <v>Operational:Maintenance:Non-infrastructure:Corrective Maintenance:Planned:Computer Equipment</v>
          </cell>
        </row>
        <row r="2983">
          <cell r="A2983" t="str">
            <v>Operational:Maintenance:Non-infrastructure:Corrective Maintenance:Planned:Furniture and Office Equipment</v>
          </cell>
        </row>
        <row r="2984">
          <cell r="A2984" t="str">
            <v>Operational:Maintenance:Non-infrastructure:Corrective Maintenance:Planned:Heritage Assets</v>
          </cell>
        </row>
        <row r="2985">
          <cell r="A2985" t="str">
            <v>Operational:Maintenance:Non-infrastructure:Corrective Maintenance:Planned:Heritage Assets:Monuments</v>
          </cell>
        </row>
        <row r="2986">
          <cell r="A2986" t="str">
            <v>Operational:Maintenance:Non-infrastructure:Corrective Maintenance:Planned:Heritage Assets:Historic Buildings</v>
          </cell>
        </row>
        <row r="2987">
          <cell r="A2987" t="str">
            <v>Operational:Maintenance:Non-infrastructure:Corrective Maintenance:Planned:Heritage Assets:Works of Art</v>
          </cell>
        </row>
        <row r="2988">
          <cell r="A2988" t="str">
            <v>Operational:Maintenance:Non-infrastructure:Corrective Maintenance:Planned:Heritage Assets:Conservation Areas</v>
          </cell>
        </row>
        <row r="2989">
          <cell r="A2989" t="str">
            <v>Operational:Maintenance:Non-infrastructure:Corrective Maintenance:Planned:Heritage Assets:Other Heritage</v>
          </cell>
        </row>
        <row r="2990">
          <cell r="A2990" t="str">
            <v>Operational:Maintenance:Non-infrastructure:Corrective Maintenance:Planned:Intangible Assets</v>
          </cell>
        </row>
        <row r="2991">
          <cell r="A2991" t="str">
            <v>Operational:Maintenance:Non-infrastructure:Corrective Maintenance:Planned:Intangible Assets:Servitudes</v>
          </cell>
        </row>
        <row r="2992">
          <cell r="A2992" t="str">
            <v>Operational:Maintenance:Non-infrastructure:Corrective Maintenance:Planned:Intangible Assets:Licences and Rights</v>
          </cell>
        </row>
        <row r="2993">
          <cell r="A2993" t="str">
            <v>Operational:Maintenance:Non-infrastructure:Corrective Maintenance:Planned:Intangible Assets:Licences and Rights:Water Rights</v>
          </cell>
        </row>
        <row r="2994">
          <cell r="A2994" t="str">
            <v>Operational:Maintenance:Non-infrastructure:Corrective Maintenance:Planned:Intangible Assets:Licences and Rights:Effluent Licenses</v>
          </cell>
        </row>
        <row r="2995">
          <cell r="A2995" t="str">
            <v>Operational:Maintenance:Non-infrastructure:Corrective Maintenance:Planned:Intangible Assets:Licences and Rights:Solid Waste Licenses</v>
          </cell>
        </row>
        <row r="2996">
          <cell r="A2996" t="str">
            <v>Operational:Maintenance:Non-infrastructure:Corrective Maintenance:Planned:Intangible Assets:Licences and Rights:Computer Software and Applications</v>
          </cell>
        </row>
        <row r="2997">
          <cell r="A2997" t="str">
            <v>Operational:Maintenance:Non-infrastructure:Corrective Maintenance:Planned:Intangible Assets:Licences and Rights:Load Settlement Software Applications</v>
          </cell>
        </row>
        <row r="2998">
          <cell r="A2998" t="str">
            <v>Operational:Maintenance:Non-infrastructure:Corrective Maintenance:Planned:Intangible Assets:Licences and Rights:Unspecified</v>
          </cell>
        </row>
        <row r="2999">
          <cell r="A2999" t="str">
            <v>Operational:Maintenance:Non-infrastructure:Corrective Maintenance:Planned:Investment Properties</v>
          </cell>
        </row>
        <row r="3000">
          <cell r="A3000" t="str">
            <v>Operational:Maintenance:Non-infrastructure:Corrective Maintenance:Planned:Investment Properties:Revenue Generating</v>
          </cell>
        </row>
        <row r="3001">
          <cell r="A3001" t="str">
            <v>Operational:Maintenance:Non-infrastructure:Corrective Maintenance:Planned:Investment Properties:Revenue Generating:Improved Property</v>
          </cell>
        </row>
        <row r="3002">
          <cell r="A3002" t="str">
            <v>Operational:Maintenance:Non-infrastructure:Corrective Maintenance:Planned:Investment Properties:Revenue Generating:Unimproved Property</v>
          </cell>
        </row>
        <row r="3003">
          <cell r="A3003" t="str">
            <v>Operational:Maintenance:Non-infrastructure:Corrective Maintenance:Planned:Investment Properties:Non-revenue Generating</v>
          </cell>
        </row>
        <row r="3004">
          <cell r="A3004" t="str">
            <v>Operational:Maintenance:Non-infrastructure:Corrective Maintenance:Planned:Investment Properties:Non-revenue Generating:Improved Property</v>
          </cell>
        </row>
        <row r="3005">
          <cell r="A3005" t="str">
            <v>Operational:Maintenance:Non-infrastructure:Corrective Maintenance:Planned:Investment Properties:Non-revenue Generating:Unimproved Property</v>
          </cell>
        </row>
        <row r="3006">
          <cell r="A3006" t="str">
            <v>Operational:Maintenance:Non-infrastructure:Corrective Maintenance:Planned:Machinery and Equipment</v>
          </cell>
        </row>
        <row r="3007">
          <cell r="A3007" t="str">
            <v>Operational:Maintenance:Non-infrastructure:Corrective Maintenance:Planned:Transport Assets</v>
          </cell>
        </row>
        <row r="3008">
          <cell r="A3008" t="str">
            <v>Operational:Maintenance:Non-infrastructure:Corrective Maintenance:Planned:Libraries</v>
          </cell>
        </row>
        <row r="3009">
          <cell r="A3009" t="str">
            <v>Operational:Maintenance:Non-infrastructure:Corrective Maintenance:Planned:Zoo's, Marine and Non-biological Animals</v>
          </cell>
        </row>
        <row r="3010">
          <cell r="A3010" t="str">
            <v>Operational:Maintenance:Non-infrastructure:Corrective Maintenance:Emergency</v>
          </cell>
        </row>
        <row r="3011">
          <cell r="A3011" t="str">
            <v>Operational:Maintenance:Non-infrastructure:Corrective Maintenance:Emergency:Biological or Cultivated Assets</v>
          </cell>
        </row>
        <row r="3012">
          <cell r="A3012" t="str">
            <v>Operational:Maintenance:Non-infrastructure:Corrective Maintenance:Emergency:Community Assets</v>
          </cell>
        </row>
        <row r="3013">
          <cell r="A3013" t="str">
            <v>Operational:Maintenance:Non-infrastructure:Corrective Maintenance:Emergency:Community Assets:Community Facilities</v>
          </cell>
        </row>
        <row r="3014">
          <cell r="A3014" t="str">
            <v>Operational:Maintenance:Non-infrastructure:Corrective Maintenance:Emergency:Community Assets:Community Facilities:Halls</v>
          </cell>
        </row>
        <row r="3015">
          <cell r="A3015" t="str">
            <v>Operational:Maintenance:Non-infrastructure:Corrective Maintenance:Emergency:Community Assets:Community Facilities:Halls:Land</v>
          </cell>
        </row>
        <row r="3016">
          <cell r="A3016" t="str">
            <v>Operational:Maintenance:Non-infrastructure:Corrective Maintenance:Emergency:Community Assets:Community Facilities:Halls:Buildings</v>
          </cell>
        </row>
        <row r="3017">
          <cell r="A3017" t="str">
            <v>Operational:Maintenance:Non-infrastructure:Corrective Maintenance:Emergency:Community Assets:Community Facilities:Halls:External Facilities</v>
          </cell>
        </row>
        <row r="3018">
          <cell r="A3018" t="str">
            <v>Operational:Maintenance:Non-infrastructure:Corrective Maintenance:Emergency:Community Assets:Community Facilities:Halls:Civil Structures</v>
          </cell>
        </row>
        <row r="3019">
          <cell r="A3019" t="str">
            <v>Operational:Maintenance:Non-infrastructure:Corrective Maintenance:Emergency:Community Assets:Community Facilities:Halls:Earthworks</v>
          </cell>
        </row>
        <row r="3020">
          <cell r="A3020" t="str">
            <v>Operational:Maintenance:Non-infrastructure:Corrective Maintenance:Emergency:Community Assets:Community Facilities:Halls:Electrical Equipment</v>
          </cell>
        </row>
        <row r="3021">
          <cell r="A3021" t="str">
            <v>Operational:Maintenance:Non-infrastructure:Corrective Maintenance:Emergency:Community Assets:Community Facilities:Halls:Mechanical Equipment</v>
          </cell>
        </row>
        <row r="3022">
          <cell r="A3022" t="str">
            <v>Operational:Maintenance:Non-infrastructure:Corrective Maintenance:Emergency:Community Assets:Community Facilities:Halls:Metalwork's</v>
          </cell>
        </row>
        <row r="3023">
          <cell r="A3023" t="str">
            <v>Operational:Maintenance:Non-infrastructure:Corrective Maintenance:Emergency:Community Assets:Community Facilities:Halls:Pavements</v>
          </cell>
        </row>
        <row r="3024">
          <cell r="A3024" t="str">
            <v>Operational:Maintenance:Non-infrastructure:Corrective Maintenance:Emergency:Community Assets:Community Facilities:Halls:Service Connections on Site</v>
          </cell>
        </row>
        <row r="3025">
          <cell r="A3025" t="str">
            <v>Operational:Maintenance:Non-infrastructure:Corrective Maintenance:Emergency:Community Assets:Community Facilities:Centres</v>
          </cell>
        </row>
        <row r="3026">
          <cell r="A3026" t="str">
            <v>Operational:Maintenance:Non-infrastructure:Corrective Maintenance:Emergency:Community Assets:Community Facilities:Centres:Land</v>
          </cell>
        </row>
        <row r="3027">
          <cell r="A3027" t="str">
            <v>Operational:Maintenance:Non-infrastructure:Corrective Maintenance:Emergency:Community Assets:Community Facilities:Centres:Buildings</v>
          </cell>
        </row>
        <row r="3028">
          <cell r="A3028" t="str">
            <v>Operational:Maintenance:Non-infrastructure:Corrective Maintenance:Emergency:Community Assets:Community Facilities:Centres:External Facilities</v>
          </cell>
        </row>
        <row r="3029">
          <cell r="A3029" t="str">
            <v>Operational:Maintenance:Non-infrastructure:Corrective Maintenance:Emergency:Community Assets:Community Facilities:Centres:Civil Structures</v>
          </cell>
        </row>
        <row r="3030">
          <cell r="A3030" t="str">
            <v>Operational:Maintenance:Non-infrastructure:Corrective Maintenance:Emergency:Community Assets:Community Facilities:Centres:Earthworks</v>
          </cell>
        </row>
        <row r="3031">
          <cell r="A3031" t="str">
            <v>Operational:Maintenance:Non-infrastructure:Corrective Maintenance:Emergency:Community Assets:Community Facilities:Centres:Electrical Equipment</v>
          </cell>
        </row>
        <row r="3032">
          <cell r="A3032" t="str">
            <v>Operational:Maintenance:Non-infrastructure:Corrective Maintenance:Emergency:Community Assets:Community Facilities:Centres:Mechanical Equipment</v>
          </cell>
        </row>
        <row r="3033">
          <cell r="A3033" t="str">
            <v>Operational:Maintenance:Non-infrastructure:Corrective Maintenance:Emergency:Community Assets:Community Facilities:Centres:Metalwork's</v>
          </cell>
        </row>
        <row r="3034">
          <cell r="A3034" t="str">
            <v>Operational:Maintenance:Non-infrastructure:Corrective Maintenance:Emergency:Community Assets:Community Facilities:Centres:Pavements</v>
          </cell>
        </row>
        <row r="3035">
          <cell r="A3035" t="str">
            <v>Operational:Maintenance:Non-infrastructure:Corrective Maintenance:Emergency:Community Assets:Community Facilities:Centres:Service Connections on Site</v>
          </cell>
        </row>
        <row r="3036">
          <cell r="A3036" t="str">
            <v>Operational:Maintenance:Non-infrastructure:Corrective Maintenance:Emergency:Community Assets:Community Facilities:CrÃ¨ches</v>
          </cell>
        </row>
        <row r="3037">
          <cell r="A3037" t="str">
            <v>Operational:Maintenance:Non-infrastructure:Corrective Maintenance:Emergency:Community Assets:Community Facilities:CrÃ¨ches:Land</v>
          </cell>
        </row>
        <row r="3038">
          <cell r="A3038" t="str">
            <v>Operational:Maintenance:Non-infrastructure:Corrective Maintenance:Emergency:Community Assets:Community Facilities:CrÃ¨ches:Buildings</v>
          </cell>
        </row>
        <row r="3039">
          <cell r="A3039" t="str">
            <v>Operational:Maintenance:Non-infrastructure:Corrective Maintenance:Emergency:Community Assets:Community Facilities:CrÃ¨ches:External Facilities</v>
          </cell>
        </row>
        <row r="3040">
          <cell r="A3040" t="str">
            <v>Operational:Maintenance:Non-infrastructure:Corrective Maintenance:Emergency:Community Assets:Community Facilities:CrÃ¨ches:Civil Structures</v>
          </cell>
        </row>
        <row r="3041">
          <cell r="A3041" t="str">
            <v>Operational:Maintenance:Non-infrastructure:Corrective Maintenance:Emergency:Community Assets:Community Facilities:CrÃ¨ches:Earthworks</v>
          </cell>
        </row>
        <row r="3042">
          <cell r="A3042" t="str">
            <v>Operational:Maintenance:Non-infrastructure:Corrective Maintenance:Emergency:Community Assets:Community Facilities:CrÃ¨ches:Electrical Equipment</v>
          </cell>
        </row>
        <row r="3043">
          <cell r="A3043" t="str">
            <v>Operational:Maintenance:Non-infrastructure:Corrective Maintenance:Emergency:Community Assets:Community Facilities:CrÃ¨ches:Mechanical Equipment</v>
          </cell>
        </row>
        <row r="3044">
          <cell r="A3044" t="str">
            <v>Operational:Maintenance:Non-infrastructure:Corrective Maintenance:Emergency:Community Assets:Community Facilities:CrÃ¨ches:Metalwork's</v>
          </cell>
        </row>
        <row r="3045">
          <cell r="A3045" t="str">
            <v>Operational:Maintenance:Non-infrastructure:Corrective Maintenance:Emergency:Community Assets:Community Facilities:CrÃ¨ches:Pavements</v>
          </cell>
        </row>
        <row r="3046">
          <cell r="A3046" t="str">
            <v>Operational:Maintenance:Non-infrastructure:Corrective Maintenance:Emergency:Community Assets:Community Facilities:CrÃ¨ches:Service Connections on Site</v>
          </cell>
        </row>
        <row r="3047">
          <cell r="A3047" t="str">
            <v>Operational:Maintenance:Non-infrastructure:Corrective Maintenance:Emergency:Community Assets:Community Facilities:Clinics/Care Centres</v>
          </cell>
        </row>
        <row r="3048">
          <cell r="A3048" t="str">
            <v>Operational:Maintenance:Non-infrastructure:Corrective Maintenance:Emergency:Community Assets:Community Facilities:Clinics/Care Centres:Land</v>
          </cell>
        </row>
        <row r="3049">
          <cell r="A3049" t="str">
            <v>Operational:Maintenance:Non-infrastructure:Corrective Maintenance:Emergency:Community Assets:Community Facilities:Clinics/Care Centres:Buildings</v>
          </cell>
        </row>
        <row r="3050">
          <cell r="A3050" t="str">
            <v>Operational:Maintenance:Non-infrastructure:Corrective Maintenance:Emergency:Community Assets:Community Facilities:Clinics/Care Centres:External Facilities</v>
          </cell>
        </row>
        <row r="3051">
          <cell r="A3051" t="str">
            <v>Operational:Maintenance:Non-infrastructure:Corrective Maintenance:Emergency:Community Assets:Community Facilities:Clinics/Care Centres:Civil Structures</v>
          </cell>
        </row>
        <row r="3052">
          <cell r="A3052" t="str">
            <v>Operational:Maintenance:Non-infrastructure:Corrective Maintenance:Emergency:Community Assets:Community Facilities:Clinics/Care Centres:Earthworks</v>
          </cell>
        </row>
        <row r="3053">
          <cell r="A3053" t="str">
            <v>Operational:Maintenance:Non-infrastructure:Corrective Maintenance:Emergency:Community Assets:Community Facilities:Clinics/Care Centres:Electrical Equipment</v>
          </cell>
        </row>
        <row r="3054">
          <cell r="A3054" t="str">
            <v>Operational:Maintenance:Non-infrastructure:Corrective Maintenance:Emergency:Community Assets:Community Facilities:Clinics/Care Centres:Mechanical Equipment</v>
          </cell>
        </row>
        <row r="3055">
          <cell r="A3055" t="str">
            <v>Operational:Maintenance:Non-infrastructure:Corrective Maintenance:Emergency:Community Assets:Community Facilities:Clinics/Care Centres:Metalwork's</v>
          </cell>
        </row>
        <row r="3056">
          <cell r="A3056" t="str">
            <v>Operational:Maintenance:Non-infrastructure:Corrective Maintenance:Emergency:Community Assets:Community Facilities:Clinics/Care Centres:Pavements</v>
          </cell>
        </row>
        <row r="3057">
          <cell r="A3057" t="str">
            <v>Operational:Maintenance:Non-infrastructure:Corrective Maintenance:Emergency:Community Assets:Community Facilities:Clinics/Care Centres:Service Connections on Site</v>
          </cell>
        </row>
        <row r="3058">
          <cell r="A3058" t="str">
            <v>Operational:Maintenance:Non-infrastructure:Corrective Maintenance:Emergency:Community Assets:Community Facilities:Fire/Ambulance Stations</v>
          </cell>
        </row>
        <row r="3059">
          <cell r="A3059" t="str">
            <v>Operational:Maintenance:Non-infrastructure:Corrective Maintenance:Emergency:Community Assets:Community Facilities:Fire/Ambulance Stations:Land</v>
          </cell>
        </row>
        <row r="3060">
          <cell r="A3060" t="str">
            <v>Operational:Maintenance:Non-infrastructure:Corrective Maintenance:Emergency:Community Assets:Community Facilities:Fire/Ambulance Stations:Buildings</v>
          </cell>
        </row>
        <row r="3061">
          <cell r="A3061" t="str">
            <v>Operational:Maintenance:Non-infrastructure:Corrective Maintenance:Emergency:Community Assets:Community Facilities:Fire/Ambulance Stations:External Facilities</v>
          </cell>
        </row>
        <row r="3062">
          <cell r="A3062" t="str">
            <v>Operational:Maintenance:Non-infrastructure:Corrective Maintenance:Emergency:Community Assets:Community Facilities:Fire/Ambulance Stations:Civil Structures</v>
          </cell>
        </row>
        <row r="3063">
          <cell r="A3063" t="str">
            <v>Operational:Maintenance:Non-infrastructure:Corrective Maintenance:Emergency:Community Assets:Community Facilities:Fire/Ambulance Stations:Earthworks</v>
          </cell>
        </row>
        <row r="3064">
          <cell r="A3064" t="str">
            <v>Operational:Maintenance:Non-infrastructure:Corrective Maintenance:Emergency:Community Assets:Community Facilities:Fire/Ambulance Stations:Electrical Equipment</v>
          </cell>
        </row>
        <row r="3065">
          <cell r="A3065" t="str">
            <v>Operational:Maintenance:Non-infrastructure:Corrective Maintenance:Emergency:Community Assets:Community Facilities:Fire/Ambulance Stations:Mechanical Equipment</v>
          </cell>
        </row>
        <row r="3066">
          <cell r="A3066" t="str">
            <v>Operational:Maintenance:Non-infrastructure:Corrective Maintenance:Emergency:Community Assets:Community Facilities:Fire/Ambulance Stations:Metalwork's</v>
          </cell>
        </row>
        <row r="3067">
          <cell r="A3067" t="str">
            <v>Operational:Maintenance:Non-infrastructure:Corrective Maintenance:Emergency:Community Assets:Community Facilities:Fire/Ambulance Stations:Pavements</v>
          </cell>
        </row>
        <row r="3068">
          <cell r="A3068" t="str">
            <v>Operational:Maintenance:Non-infrastructure:Corrective Maintenance:Emergency:Community Assets:Community Facilities:Fire/Ambulance Stations:Service Connections on Site</v>
          </cell>
        </row>
        <row r="3069">
          <cell r="A3069" t="str">
            <v>Operational:Maintenance:Non-infrastructure:Corrective Maintenance:Emergency:Community Assets:Community Facilities:Testing Stations</v>
          </cell>
        </row>
        <row r="3070">
          <cell r="A3070" t="str">
            <v>Operational:Maintenance:Non-infrastructure:Corrective Maintenance:Emergency:Community Assets:Community Facilities:Testing Stations:Land</v>
          </cell>
        </row>
        <row r="3071">
          <cell r="A3071" t="str">
            <v>Operational:Maintenance:Non-infrastructure:Corrective Maintenance:Emergency:Community Assets:Community Facilities:Testing Stations:Buildings</v>
          </cell>
        </row>
        <row r="3072">
          <cell r="A3072" t="str">
            <v>Operational:Maintenance:Non-infrastructure:Corrective Maintenance:Emergency:Community Assets:Community Facilities:Testing Stations:External Facilities</v>
          </cell>
        </row>
        <row r="3073">
          <cell r="A3073" t="str">
            <v>Operational:Maintenance:Non-infrastructure:Corrective Maintenance:Emergency:Community Assets:Community Facilities:Testing Stations:Civil Structures</v>
          </cell>
        </row>
        <row r="3074">
          <cell r="A3074" t="str">
            <v>Operational:Maintenance:Non-infrastructure:Corrective Maintenance:Emergency:Community Assets:Community Facilities:Testing Stations:Earthworks</v>
          </cell>
        </row>
        <row r="3075">
          <cell r="A3075" t="str">
            <v>Operational:Maintenance:Non-infrastructure:Corrective Maintenance:Emergency:Community Assets:Community Facilities:Testing Stations:Electrical Equipment</v>
          </cell>
        </row>
        <row r="3076">
          <cell r="A3076" t="str">
            <v>Operational:Maintenance:Non-infrastructure:Corrective Maintenance:Emergency:Community Assets:Community Facilities:Testing Stations:Mechanical Equipment</v>
          </cell>
        </row>
        <row r="3077">
          <cell r="A3077" t="str">
            <v>Operational:Maintenance:Non-infrastructure:Corrective Maintenance:Emergency:Community Assets:Community Facilities:Testing Stations:Metalwork's</v>
          </cell>
        </row>
        <row r="3078">
          <cell r="A3078" t="str">
            <v>Operational:Maintenance:Non-infrastructure:Corrective Maintenance:Emergency:Community Assets:Community Facilities:Testing Stations:Pavements</v>
          </cell>
        </row>
        <row r="3079">
          <cell r="A3079" t="str">
            <v>Operational:Maintenance:Non-infrastructure:Corrective Maintenance:Emergency:Community Assets:Community Facilities:Testing Stations:Service Connections on Site</v>
          </cell>
        </row>
        <row r="3080">
          <cell r="A3080" t="str">
            <v>Operational:Maintenance:Non-infrastructure:Corrective Maintenance:Emergency:Community Assets:Community Facilities:Museums</v>
          </cell>
        </row>
        <row r="3081">
          <cell r="A3081" t="str">
            <v>Operational:Maintenance:Non-infrastructure:Corrective Maintenance:Emergency:Community Assets:Community Facilities:Museums:Land</v>
          </cell>
        </row>
        <row r="3082">
          <cell r="A3082" t="str">
            <v>Operational:Maintenance:Non-infrastructure:Corrective Maintenance:Emergency:Community Assets:Community Facilities:Museums:Buildings</v>
          </cell>
        </row>
        <row r="3083">
          <cell r="A3083" t="str">
            <v>Operational:Maintenance:Non-infrastructure:Corrective Maintenance:Emergency:Community Assets:Community Facilities:Museums:External Facilities</v>
          </cell>
        </row>
        <row r="3084">
          <cell r="A3084" t="str">
            <v>Operational:Maintenance:Non-infrastructure:Corrective Maintenance:Emergency:Community Assets:Community Facilities:Museums:Civil Structures</v>
          </cell>
        </row>
        <row r="3085">
          <cell r="A3085" t="str">
            <v>Operational:Maintenance:Non-infrastructure:Corrective Maintenance:Emergency:Community Assets:Community Facilities:Museums:Earthworks</v>
          </cell>
        </row>
        <row r="3086">
          <cell r="A3086" t="str">
            <v>Operational:Maintenance:Non-infrastructure:Corrective Maintenance:Emergency:Community Assets:Community Facilities:Museums:Electrical Equipment</v>
          </cell>
        </row>
        <row r="3087">
          <cell r="A3087" t="str">
            <v>Operational:Maintenance:Non-infrastructure:Corrective Maintenance:Emergency:Community Assets:Community Facilities:Museums:Mechanical Equipment</v>
          </cell>
        </row>
        <row r="3088">
          <cell r="A3088" t="str">
            <v>Operational:Maintenance:Non-infrastructure:Corrective Maintenance:Emergency:Community Assets:Community Facilities:Museums:Metalwork's</v>
          </cell>
        </row>
        <row r="3089">
          <cell r="A3089" t="str">
            <v>Operational:Maintenance:Non-infrastructure:Corrective Maintenance:Emergency:Community Assets:Community Facilities:Museums:Pavements</v>
          </cell>
        </row>
        <row r="3090">
          <cell r="A3090" t="str">
            <v>Operational:Maintenance:Non-infrastructure:Corrective Maintenance:Emergency:Community Assets:Community Facilities:Museums:Service Connections on Site</v>
          </cell>
        </row>
        <row r="3091">
          <cell r="A3091" t="str">
            <v>Operational:Maintenance:Non-infrastructure:Corrective Maintenance:Emergency:Community Assets:Community Facilities:Galleries</v>
          </cell>
        </row>
        <row r="3092">
          <cell r="A3092" t="str">
            <v>Operational:Maintenance:Non-infrastructure:Corrective Maintenance:Emergency:Community Assets:Community Facilities:Galleries:Land</v>
          </cell>
        </row>
        <row r="3093">
          <cell r="A3093" t="str">
            <v>Operational:Maintenance:Non-infrastructure:Corrective Maintenance:Emergency:Community Assets:Community Facilities:Galleries:Buildings</v>
          </cell>
        </row>
        <row r="3094">
          <cell r="A3094" t="str">
            <v>Operational:Maintenance:Non-infrastructure:Corrective Maintenance:Emergency:Community Assets:Community Facilities:Galleries:External Facilities</v>
          </cell>
        </row>
        <row r="3095">
          <cell r="A3095" t="str">
            <v>Operational:Maintenance:Non-infrastructure:Corrective Maintenance:Emergency:Community Assets:Community Facilities:Galleries:Civil Structures</v>
          </cell>
        </row>
        <row r="3096">
          <cell r="A3096" t="str">
            <v>Operational:Maintenance:Non-infrastructure:Corrective Maintenance:Emergency:Community Assets:Community Facilities:Galleries:Earthworks</v>
          </cell>
        </row>
        <row r="3097">
          <cell r="A3097" t="str">
            <v>Operational:Maintenance:Non-infrastructure:Corrective Maintenance:Emergency:Community Assets:Community Facilities:Galleries:Electrical Equipment</v>
          </cell>
        </row>
        <row r="3098">
          <cell r="A3098" t="str">
            <v>Operational:Maintenance:Non-infrastructure:Corrective Maintenance:Emergency:Community Assets:Community Facilities:Galleries:Mechanical Equipment</v>
          </cell>
        </row>
        <row r="3099">
          <cell r="A3099" t="str">
            <v>Operational:Maintenance:Non-infrastructure:Corrective Maintenance:Emergency:Community Assets:Community Facilities:Galleries:Metalwork's</v>
          </cell>
        </row>
        <row r="3100">
          <cell r="A3100" t="str">
            <v>Operational:Maintenance:Non-infrastructure:Corrective Maintenance:Emergency:Community Assets:Community Facilities:Galleries:Pavements</v>
          </cell>
        </row>
        <row r="3101">
          <cell r="A3101" t="str">
            <v>Operational:Maintenance:Non-infrastructure:Corrective Maintenance:Emergency:Community Assets:Community Facilities:Galleries:Service Connections on Site</v>
          </cell>
        </row>
        <row r="3102">
          <cell r="A3102" t="str">
            <v>Operational:Maintenance:Non-infrastructure:Corrective Maintenance:Emergency:Community Assets:Community Facilities:Theatres</v>
          </cell>
        </row>
        <row r="3103">
          <cell r="A3103" t="str">
            <v>Operational:Maintenance:Non-infrastructure:Corrective Maintenance:Emergency:Community Assets:Community Facilities:Theatres:Land</v>
          </cell>
        </row>
        <row r="3104">
          <cell r="A3104" t="str">
            <v>Operational:Maintenance:Non-infrastructure:Corrective Maintenance:Emergency:Community Assets:Community Facilities:Theatres:Buildings</v>
          </cell>
        </row>
        <row r="3105">
          <cell r="A3105" t="str">
            <v>Operational:Maintenance:Non-infrastructure:Corrective Maintenance:Emergency:Community Assets:Community Facilities:Theatres:External Facilities</v>
          </cell>
        </row>
        <row r="3106">
          <cell r="A3106" t="str">
            <v>Operational:Maintenance:Non-infrastructure:Corrective Maintenance:Emergency:Community Assets:Community Facilities:Theatres:Civil Structures</v>
          </cell>
        </row>
        <row r="3107">
          <cell r="A3107" t="str">
            <v>Operational:Maintenance:Non-infrastructure:Corrective Maintenance:Emergency:Community Assets:Community Facilities:Theatres:Earthworks</v>
          </cell>
        </row>
        <row r="3108">
          <cell r="A3108" t="str">
            <v>Operational:Maintenance:Non-infrastructure:Corrective Maintenance:Emergency:Community Assets:Community Facilities:Theatres:Electrical Equipment</v>
          </cell>
        </row>
        <row r="3109">
          <cell r="A3109" t="str">
            <v>Operational:Maintenance:Non-infrastructure:Corrective Maintenance:Emergency:Community Assets:Community Facilities:Theatres:Mechanical Equipment</v>
          </cell>
        </row>
        <row r="3110">
          <cell r="A3110" t="str">
            <v>Operational:Maintenance:Non-infrastructure:Corrective Maintenance:Emergency:Community Assets:Community Facilities:Theatres:Metalwork's</v>
          </cell>
        </row>
        <row r="3111">
          <cell r="A3111" t="str">
            <v>Operational:Maintenance:Non-infrastructure:Corrective Maintenance:Emergency:Community Assets:Community Facilities:Theatres:Pavements</v>
          </cell>
        </row>
        <row r="3112">
          <cell r="A3112" t="str">
            <v>Operational:Maintenance:Non-infrastructure:Corrective Maintenance:Emergency:Community Assets:Community Facilities:Theatres:Service Connections on Site</v>
          </cell>
        </row>
        <row r="3113">
          <cell r="A3113" t="str">
            <v>Operational:Maintenance:Non-infrastructure:Corrective Maintenance:Emergency:Community Assets:Community Facilities:Libraries</v>
          </cell>
        </row>
        <row r="3114">
          <cell r="A3114" t="str">
            <v>Operational:Maintenance:Non-infrastructure:Corrective Maintenance:Emergency:Community Assets:Community Facilities:Libraries:Land</v>
          </cell>
        </row>
        <row r="3115">
          <cell r="A3115" t="str">
            <v>Operational:Maintenance:Non-infrastructure:Corrective Maintenance:Emergency:Community Assets:Community Facilities:Libraries:Buildings</v>
          </cell>
        </row>
        <row r="3116">
          <cell r="A3116" t="str">
            <v>Operational:Maintenance:Non-infrastructure:Corrective Maintenance:Emergency:Community Assets:Community Facilities:Libraries:External Facilities</v>
          </cell>
        </row>
        <row r="3117">
          <cell r="A3117" t="str">
            <v>Operational:Maintenance:Non-infrastructure:Corrective Maintenance:Emergency:Community Assets:Community Facilities:Libraries:Civil Structures</v>
          </cell>
        </row>
        <row r="3118">
          <cell r="A3118" t="str">
            <v>Operational:Maintenance:Non-infrastructure:Corrective Maintenance:Emergency:Community Assets:Community Facilities:Libraries:Earthworks</v>
          </cell>
        </row>
        <row r="3119">
          <cell r="A3119" t="str">
            <v>Operational:Maintenance:Non-infrastructure:Corrective Maintenance:Emergency:Community Assets:Community Facilities:Libraries:Electrical Equipment</v>
          </cell>
        </row>
        <row r="3120">
          <cell r="A3120" t="str">
            <v>Operational:Maintenance:Non-infrastructure:Corrective Maintenance:Emergency:Community Assets:Community Facilities:Libraries:Mechanical Equipment</v>
          </cell>
        </row>
        <row r="3121">
          <cell r="A3121" t="str">
            <v>Operational:Maintenance:Non-infrastructure:Corrective Maintenance:Emergency:Community Assets:Community Facilities:Libraries:Metalwork's</v>
          </cell>
        </row>
        <row r="3122">
          <cell r="A3122" t="str">
            <v>Operational:Maintenance:Non-infrastructure:Corrective Maintenance:Emergency:Community Assets:Community Facilities:Libraries:Pavements</v>
          </cell>
        </row>
        <row r="3123">
          <cell r="A3123" t="str">
            <v>Operational:Maintenance:Non-infrastructure:Corrective Maintenance:Emergency:Community Assets:Community Facilities:Libraries:Service Connections on Site</v>
          </cell>
        </row>
        <row r="3124">
          <cell r="A3124" t="str">
            <v>Operational:Maintenance:Non-infrastructure:Corrective Maintenance:Emergency:Community Assets:Community Facilities:Cemeteries/Crematoria</v>
          </cell>
        </row>
        <row r="3125">
          <cell r="A3125" t="str">
            <v>Operational:Maintenance:Non-infrastructure:Corrective Maintenance:Emergency:Community Assets:Community Facilities:Cemeteries/Crematoria:Land</v>
          </cell>
        </row>
        <row r="3126">
          <cell r="A3126" t="str">
            <v>Operational:Maintenance:Non-infrastructure:Corrective Maintenance:Emergency:Community Assets:Community Facilities:Cemeteries/Crematoria:Buildings</v>
          </cell>
        </row>
        <row r="3127">
          <cell r="A3127" t="str">
            <v>Operational:Maintenance:Non-infrastructure:Corrective Maintenance:Emergency:Community Assets:Community Facilities:Cemeteries/Crematoria:External Facilities</v>
          </cell>
        </row>
        <row r="3128">
          <cell r="A3128" t="str">
            <v>Operational:Maintenance:Non-infrastructure:Corrective Maintenance:Emergency:Community Assets:Community Facilities:Cemeteries/Crematoria:Civil Structures</v>
          </cell>
        </row>
        <row r="3129">
          <cell r="A3129" t="str">
            <v>Operational:Maintenance:Non-infrastructure:Corrective Maintenance:Emergency:Community Assets:Community Facilities:Cemeteries/Crematoria:Earthworks</v>
          </cell>
        </row>
        <row r="3130">
          <cell r="A3130" t="str">
            <v>Operational:Maintenance:Non-infrastructure:Corrective Maintenance:Emergency:Community Assets:Community Facilities:Cemeteries/Crematoria:Electrical Equipment</v>
          </cell>
        </row>
        <row r="3131">
          <cell r="A3131" t="str">
            <v>Operational:Maintenance:Non-infrastructure:Corrective Maintenance:Emergency:Community Assets:Community Facilities:Cemeteries/Crematoria:Mechanical Equipment</v>
          </cell>
        </row>
        <row r="3132">
          <cell r="A3132" t="str">
            <v>Operational:Maintenance:Non-infrastructure:Corrective Maintenance:Emergency:Community Assets:Community Facilities:Cemeteries/Crematoria:Metalwork's</v>
          </cell>
        </row>
        <row r="3133">
          <cell r="A3133" t="str">
            <v>Operational:Maintenance:Non-infrastructure:Corrective Maintenance:Emergency:Community Assets:Community Facilities:Cemeteries/Crematoria:Pavements</v>
          </cell>
        </row>
        <row r="3134">
          <cell r="A3134" t="str">
            <v>Operational:Maintenance:Non-infrastructure:Corrective Maintenance:Emergency:Community Assets:Community Facilities:Cemeteries/Crematoria:Service Connections on Site</v>
          </cell>
        </row>
        <row r="3135">
          <cell r="A3135" t="str">
            <v>Operational:Maintenance:Non-infrastructure:Corrective Maintenance:Emergency:Community Assets:Community Facilities:Police</v>
          </cell>
        </row>
        <row r="3136">
          <cell r="A3136" t="str">
            <v>Operational:Maintenance:Non-infrastructure:Corrective Maintenance:Emergency:Community Assets:Community Facilities:Police:Land</v>
          </cell>
        </row>
        <row r="3137">
          <cell r="A3137" t="str">
            <v>Operational:Maintenance:Non-infrastructure:Corrective Maintenance:Emergency:Community Assets:Community Facilities:Police:Buildings</v>
          </cell>
        </row>
        <row r="3138">
          <cell r="A3138" t="str">
            <v>Operational:Maintenance:Non-infrastructure:Corrective Maintenance:Emergency:Community Assets:Community Facilities:Police:External Facilities</v>
          </cell>
        </row>
        <row r="3139">
          <cell r="A3139" t="str">
            <v>Operational:Maintenance:Non-infrastructure:Corrective Maintenance:Emergency:Community Assets:Community Facilities:Police:Civil Structures</v>
          </cell>
        </row>
        <row r="3140">
          <cell r="A3140" t="str">
            <v>Operational:Maintenance:Non-infrastructure:Corrective Maintenance:Emergency:Community Assets:Community Facilities:Police:Earthworks</v>
          </cell>
        </row>
        <row r="3141">
          <cell r="A3141" t="str">
            <v>Operational:Maintenance:Non-infrastructure:Corrective Maintenance:Emergency:Community Assets:Community Facilities:Police:Electrical Equipment</v>
          </cell>
        </row>
        <row r="3142">
          <cell r="A3142" t="str">
            <v>Operational:Maintenance:Non-infrastructure:Corrective Maintenance:Emergency:Community Assets:Community Facilities:Police:Mechanical Equipment</v>
          </cell>
        </row>
        <row r="3143">
          <cell r="A3143" t="str">
            <v>Operational:Maintenance:Non-infrastructure:Corrective Maintenance:Emergency:Community Assets:Community Facilities:Police:Metalwork's</v>
          </cell>
        </row>
        <row r="3144">
          <cell r="A3144" t="str">
            <v>Operational:Maintenance:Non-infrastructure:Corrective Maintenance:Emergency:Community Assets:Community Facilities:Police:Pavements</v>
          </cell>
        </row>
        <row r="3145">
          <cell r="A3145" t="str">
            <v>Operational:Maintenance:Non-infrastructure:Corrective Maintenance:Emergency:Community Assets:Community Facilities:Police:Service Connections on Site</v>
          </cell>
        </row>
        <row r="3146">
          <cell r="A3146" t="str">
            <v>Operational:Maintenance:Non-infrastructure:Corrective Maintenance:Emergency:Community Assets:Community Facilities:Parks</v>
          </cell>
        </row>
        <row r="3147">
          <cell r="A3147" t="str">
            <v>Operational:Maintenance:Non-infrastructure:Corrective Maintenance:Emergency:Community Assets:Community Facilities:Parks:Land</v>
          </cell>
        </row>
        <row r="3148">
          <cell r="A3148" t="str">
            <v>Operational:Maintenance:Non-infrastructure:Corrective Maintenance:Emergency:Community Assets:Community Facilities:Parks:Buildings</v>
          </cell>
        </row>
        <row r="3149">
          <cell r="A3149" t="str">
            <v>Operational:Maintenance:Non-infrastructure:Corrective Maintenance:Emergency:Community Assets:Community Facilities:Parks:External Facilities</v>
          </cell>
        </row>
        <row r="3150">
          <cell r="A3150" t="str">
            <v>Operational:Maintenance:Non-infrastructure:Corrective Maintenance:Emergency:Community Assets:Community Facilities:Parks:Civil Structures</v>
          </cell>
        </row>
        <row r="3151">
          <cell r="A3151" t="str">
            <v>Operational:Maintenance:Non-infrastructure:Corrective Maintenance:Emergency:Community Assets:Community Facilities:Parks:Earthworks</v>
          </cell>
        </row>
        <row r="3152">
          <cell r="A3152" t="str">
            <v>Operational:Maintenance:Non-infrastructure:Corrective Maintenance:Emergency:Community Assets:Community Facilities:Parks:Electrical Equipment</v>
          </cell>
        </row>
        <row r="3153">
          <cell r="A3153" t="str">
            <v>Operational:Maintenance:Non-infrastructure:Corrective Maintenance:Emergency:Community Assets:Community Facilities:Parks:Mechanical Equipment</v>
          </cell>
        </row>
        <row r="3154">
          <cell r="A3154" t="str">
            <v>Operational:Maintenance:Non-infrastructure:Corrective Maintenance:Emergency:Community Assets:Community Facilities:Parks:Metalwork's</v>
          </cell>
        </row>
        <row r="3155">
          <cell r="A3155" t="str">
            <v>Operational:Maintenance:Non-infrastructure:Corrective Maintenance:Emergency:Community Assets:Community Facilities:Parks:Pavements</v>
          </cell>
        </row>
        <row r="3156">
          <cell r="A3156" t="str">
            <v>Operational:Maintenance:Non-infrastructure:Corrective Maintenance:Emergency:Community Assets:Community Facilities:Parks:Service Connections on Site</v>
          </cell>
        </row>
        <row r="3157">
          <cell r="A3157" t="str">
            <v>Operational:Maintenance:Non-infrastructure:Corrective Maintenance:Emergency:Community Assets:Community Facilities:Public Open Space</v>
          </cell>
        </row>
        <row r="3158">
          <cell r="A3158" t="str">
            <v>Operational:Maintenance:Non-infrastructure:Corrective Maintenance:Emergency:Community Assets:Community Facilities:Public Open Space:Land</v>
          </cell>
        </row>
        <row r="3159">
          <cell r="A3159" t="str">
            <v>Operational:Maintenance:Non-infrastructure:Corrective Maintenance:Emergency:Community Assets:Community Facilities:Public Open Space:Buildings</v>
          </cell>
        </row>
        <row r="3160">
          <cell r="A3160" t="str">
            <v>Operational:Maintenance:Non-infrastructure:Corrective Maintenance:Emergency:Community Assets:Community Facilities:Public Open Space:External Facilities</v>
          </cell>
        </row>
        <row r="3161">
          <cell r="A3161" t="str">
            <v>Operational:Maintenance:Non-infrastructure:Corrective Maintenance:Emergency:Community Assets:Community Facilities:Public Open Space:Civil Structures</v>
          </cell>
        </row>
        <row r="3162">
          <cell r="A3162" t="str">
            <v>Operational:Maintenance:Non-infrastructure:Corrective Maintenance:Emergency:Community Assets:Community Facilities:Public Open Space:Earthworks</v>
          </cell>
        </row>
        <row r="3163">
          <cell r="A3163" t="str">
            <v>Operational:Maintenance:Non-infrastructure:Corrective Maintenance:Emergency:Community Assets:Community Facilities:Public Open Space:Electrical Equipment</v>
          </cell>
        </row>
        <row r="3164">
          <cell r="A3164" t="str">
            <v>Operational:Maintenance:Non-infrastructure:Corrective Maintenance:Emergency:Community Assets:Community Facilities:Public Open Space:Mechanical Equipment</v>
          </cell>
        </row>
        <row r="3165">
          <cell r="A3165" t="str">
            <v>Operational:Maintenance:Non-infrastructure:Corrective Maintenance:Emergency:Community Assets:Community Facilities:Public Open Space:Metalwork's</v>
          </cell>
        </row>
        <row r="3166">
          <cell r="A3166" t="str">
            <v>Operational:Maintenance:Non-infrastructure:Corrective Maintenance:Emergency:Community Assets:Community Facilities:Public Open Space:Pavements</v>
          </cell>
        </row>
        <row r="3167">
          <cell r="A3167" t="str">
            <v>Operational:Maintenance:Non-infrastructure:Corrective Maintenance:Emergency:Community Assets:Community Facilities:Public Open Space:Service Connections on Site</v>
          </cell>
        </row>
        <row r="3168">
          <cell r="A3168" t="str">
            <v>Operational:Maintenance:Non-infrastructure:Corrective Maintenance:Emergency:Community Assets:Community Facilities:Nature Reserves</v>
          </cell>
        </row>
        <row r="3169">
          <cell r="A3169" t="str">
            <v>Operational:Maintenance:Non-infrastructure:Corrective Maintenance:Emergency:Community Assets:Community Facilities:Nature Reserves:Land</v>
          </cell>
        </row>
        <row r="3170">
          <cell r="A3170" t="str">
            <v>Operational:Maintenance:Non-infrastructure:Corrective Maintenance:Emergency:Community Assets:Community Facilities:Nature Reserves:Buildings</v>
          </cell>
        </row>
        <row r="3171">
          <cell r="A3171" t="str">
            <v>Operational:Maintenance:Non-infrastructure:Corrective Maintenance:Emergency:Community Assets:Community Facilities:Nature Reserves:External Facilities</v>
          </cell>
        </row>
        <row r="3172">
          <cell r="A3172" t="str">
            <v>Operational:Maintenance:Non-infrastructure:Corrective Maintenance:Emergency:Community Assets:Community Facilities:Nature Reserves:Civil Structures</v>
          </cell>
        </row>
        <row r="3173">
          <cell r="A3173" t="str">
            <v>Operational:Maintenance:Non-infrastructure:Corrective Maintenance:Emergency:Community Assets:Community Facilities:Nature Reserves:Earthworks</v>
          </cell>
        </row>
        <row r="3174">
          <cell r="A3174" t="str">
            <v>Operational:Maintenance:Non-infrastructure:Corrective Maintenance:Emergency:Community Assets:Community Facilities:Nature Reserves:Electrical Equipment</v>
          </cell>
        </row>
        <row r="3175">
          <cell r="A3175" t="str">
            <v>Operational:Maintenance:Non-infrastructure:Corrective Maintenance:Emergency:Community Assets:Community Facilities:Nature Reserves:Mechanical Equipment</v>
          </cell>
        </row>
        <row r="3176">
          <cell r="A3176" t="str">
            <v>Operational:Maintenance:Non-infrastructure:Corrective Maintenance:Emergency:Community Assets:Community Facilities:Nature Reserves:Metalwork's</v>
          </cell>
        </row>
        <row r="3177">
          <cell r="A3177" t="str">
            <v>Operational:Maintenance:Non-infrastructure:Corrective Maintenance:Emergency:Community Assets:Community Facilities:Nature Reserves:Pavements</v>
          </cell>
        </row>
        <row r="3178">
          <cell r="A3178" t="str">
            <v>Operational:Maintenance:Non-infrastructure:Corrective Maintenance:Emergency:Community Assets:Community Facilities:Nature Reserves:Service Connections on Site</v>
          </cell>
        </row>
        <row r="3179">
          <cell r="A3179" t="str">
            <v>Operational:Maintenance:Non-infrastructure:Corrective Maintenance:Emergency:Community Assets:Community Facilities:Public Ablution Facilities</v>
          </cell>
        </row>
        <row r="3180">
          <cell r="A3180" t="str">
            <v>Operational:Maintenance:Non-infrastructure:Corrective Maintenance:Emergency:Community Assets:Community Facilities:Public Ablution Facilities:Land</v>
          </cell>
        </row>
        <row r="3181">
          <cell r="A3181" t="str">
            <v>Operational:Maintenance:Non-infrastructure:Corrective Maintenance:Emergency:Community Assets:Community Facilities:Public Ablution Facilities:Buildings</v>
          </cell>
        </row>
        <row r="3182">
          <cell r="A3182" t="str">
            <v>Operational:Maintenance:Non-infrastructure:Corrective Maintenance:Emergency:Community Assets:Community Facilities:Public Ablution Facilities:External Facilities</v>
          </cell>
        </row>
        <row r="3183">
          <cell r="A3183" t="str">
            <v>Operational:Maintenance:Non-infrastructure:Corrective Maintenance:Emergency:Community Assets:Community Facilities:Public Ablution Facilities:Civil Structures</v>
          </cell>
        </row>
        <row r="3184">
          <cell r="A3184" t="str">
            <v>Operational:Maintenance:Non-infrastructure:Corrective Maintenance:Emergency:Community Assets:Community Facilities:Public Ablution Facilities:Earthworks</v>
          </cell>
        </row>
        <row r="3185">
          <cell r="A3185" t="str">
            <v>Operational:Maintenance:Non-infrastructure:Corrective Maintenance:Emergency:Community Assets:Community Facilities:Public Ablution Facilities:Electrical Equipment</v>
          </cell>
        </row>
        <row r="3186">
          <cell r="A3186" t="str">
            <v>Operational:Maintenance:Non-infrastructure:Corrective Maintenance:Emergency:Community Assets:Community Facilities:Public Ablution Facilities:Mechanical Equipment</v>
          </cell>
        </row>
        <row r="3187">
          <cell r="A3187" t="str">
            <v>Operational:Maintenance:Non-infrastructure:Corrective Maintenance:Emergency:Community Assets:Community Facilities:Public Ablution Facilities:Metalwork's</v>
          </cell>
        </row>
        <row r="3188">
          <cell r="A3188" t="str">
            <v>Operational:Maintenance:Non-infrastructure:Corrective Maintenance:Emergency:Community Assets:Community Facilities:Public Ablution Facilities:Pavements</v>
          </cell>
        </row>
        <row r="3189">
          <cell r="A3189" t="str">
            <v>Operational:Maintenance:Non-infrastructure:Corrective Maintenance:Emergency:Community Assets:Community Facilities:Public Ablution Facilities:Service Connections on Site</v>
          </cell>
        </row>
        <row r="3190">
          <cell r="A3190" t="str">
            <v>Operational:Maintenance:Non-infrastructure:Corrective Maintenance:Emergency:Community Assets:Community Facilities:Markets</v>
          </cell>
        </row>
        <row r="3191">
          <cell r="A3191" t="str">
            <v>Operational:Maintenance:Non-infrastructure:Corrective Maintenance:Emergency:Community Assets:Community Facilities:Markets:Land</v>
          </cell>
        </row>
        <row r="3192">
          <cell r="A3192" t="str">
            <v>Operational:Maintenance:Non-infrastructure:Corrective Maintenance:Emergency:Community Assets:Community Facilities:Markets:Buildings</v>
          </cell>
        </row>
        <row r="3193">
          <cell r="A3193" t="str">
            <v>Operational:Maintenance:Non-infrastructure:Corrective Maintenance:Emergency:Community Assets:Community Facilities:Markets:External Facilities</v>
          </cell>
        </row>
        <row r="3194">
          <cell r="A3194" t="str">
            <v>Operational:Maintenance:Non-infrastructure:Corrective Maintenance:Emergency:Community Assets:Community Facilities:Markets:Civil Structures</v>
          </cell>
        </row>
        <row r="3195">
          <cell r="A3195" t="str">
            <v>Operational:Maintenance:Non-infrastructure:Corrective Maintenance:Emergency:Community Assets:Community Facilities:Markets:Earthworks</v>
          </cell>
        </row>
        <row r="3196">
          <cell r="A3196" t="str">
            <v>Operational:Maintenance:Non-infrastructure:Corrective Maintenance:Emergency:Community Assets:Community Facilities:Markets:Electrical Equipment</v>
          </cell>
        </row>
        <row r="3197">
          <cell r="A3197" t="str">
            <v>Operational:Maintenance:Non-infrastructure:Corrective Maintenance:Emergency:Community Assets:Community Facilities:Markets:Mechanical Equipment</v>
          </cell>
        </row>
        <row r="3198">
          <cell r="A3198" t="str">
            <v>Operational:Maintenance:Non-infrastructure:Corrective Maintenance:Emergency:Community Assets:Community Facilities:Markets:Metalwork's</v>
          </cell>
        </row>
        <row r="3199">
          <cell r="A3199" t="str">
            <v>Operational:Maintenance:Non-infrastructure:Corrective Maintenance:Emergency:Community Assets:Community Facilities:Markets:Pavements</v>
          </cell>
        </row>
        <row r="3200">
          <cell r="A3200" t="str">
            <v>Operational:Maintenance:Non-infrastructure:Corrective Maintenance:Emergency:Community Assets:Community Facilities:Markets:Service Connections on Site</v>
          </cell>
        </row>
        <row r="3201">
          <cell r="A3201" t="str">
            <v>Operational:Maintenance:Non-infrastructure:Corrective Maintenance:Emergency:Community Assets:Community Facilities:Stalls</v>
          </cell>
        </row>
        <row r="3202">
          <cell r="A3202" t="str">
            <v>Operational:Maintenance:Non-infrastructure:Corrective Maintenance:Emergency:Community Assets:Community Facilities:Stalls:Land</v>
          </cell>
        </row>
        <row r="3203">
          <cell r="A3203" t="str">
            <v>Operational:Maintenance:Non-infrastructure:Corrective Maintenance:Emergency:Community Assets:Community Facilities:Stalls:Buildings</v>
          </cell>
        </row>
        <row r="3204">
          <cell r="A3204" t="str">
            <v>Operational:Maintenance:Non-infrastructure:Corrective Maintenance:Emergency:Community Assets:Community Facilities:Stalls:External Facilities</v>
          </cell>
        </row>
        <row r="3205">
          <cell r="A3205" t="str">
            <v>Operational:Maintenance:Non-infrastructure:Corrective Maintenance:Emergency:Community Assets:Community Facilities:Stalls:Civil Structures</v>
          </cell>
        </row>
        <row r="3206">
          <cell r="A3206" t="str">
            <v>Operational:Maintenance:Non-infrastructure:Corrective Maintenance:Emergency:Community Assets:Community Facilities:Stalls:Earthworks</v>
          </cell>
        </row>
        <row r="3207">
          <cell r="A3207" t="str">
            <v>Operational:Maintenance:Non-infrastructure:Corrective Maintenance:Emergency:Community Assets:Community Facilities:Stalls:Electrical Equipment</v>
          </cell>
        </row>
        <row r="3208">
          <cell r="A3208" t="str">
            <v>Operational:Maintenance:Non-infrastructure:Corrective Maintenance:Emergency:Community Assets:Community Facilities:Stalls:Mechanical Equipment</v>
          </cell>
        </row>
        <row r="3209">
          <cell r="A3209" t="str">
            <v>Operational:Maintenance:Non-infrastructure:Corrective Maintenance:Emergency:Community Assets:Community Facilities:Stalls:Metalwork's</v>
          </cell>
        </row>
        <row r="3210">
          <cell r="A3210" t="str">
            <v>Operational:Maintenance:Non-infrastructure:Corrective Maintenance:Emergency:Community Assets:Community Facilities:Stalls:Pavements</v>
          </cell>
        </row>
        <row r="3211">
          <cell r="A3211" t="str">
            <v>Operational:Maintenance:Non-infrastructure:Corrective Maintenance:Emergency:Community Assets:Community Facilities:Stalls:Service Connections on Site</v>
          </cell>
        </row>
        <row r="3212">
          <cell r="A3212" t="str">
            <v>Operational:Maintenance:Non-infrastructure:Corrective Maintenance:Emergency:Community Assets:Community Facilities:Abattoirs</v>
          </cell>
        </row>
        <row r="3213">
          <cell r="A3213" t="str">
            <v>Operational:Maintenance:Non-infrastructure:Corrective Maintenance:Emergency:Community Assets:Community Facilities:Abattoirs:Land</v>
          </cell>
        </row>
        <row r="3214">
          <cell r="A3214" t="str">
            <v>Operational:Maintenance:Non-infrastructure:Corrective Maintenance:Emergency:Community Assets:Community Facilities:Abattoirs:Buildings</v>
          </cell>
        </row>
        <row r="3215">
          <cell r="A3215" t="str">
            <v>Operational:Maintenance:Non-infrastructure:Corrective Maintenance:Emergency:Community Assets:Community Facilities:Abattoirs:External Facilities</v>
          </cell>
        </row>
        <row r="3216">
          <cell r="A3216" t="str">
            <v>Operational:Maintenance:Non-infrastructure:Corrective Maintenance:Emergency:Community Assets:Community Facilities:Abattoirs:Civil Structures</v>
          </cell>
        </row>
        <row r="3217">
          <cell r="A3217" t="str">
            <v>Operational:Maintenance:Non-infrastructure:Corrective Maintenance:Emergency:Community Assets:Community Facilities:Abattoirs:Earthworks</v>
          </cell>
        </row>
        <row r="3218">
          <cell r="A3218" t="str">
            <v>Operational:Maintenance:Non-infrastructure:Corrective Maintenance:Emergency:Community Assets:Community Facilities:Abattoirs:Electrical Equipment</v>
          </cell>
        </row>
        <row r="3219">
          <cell r="A3219" t="str">
            <v>Operational:Maintenance:Non-infrastructure:Corrective Maintenance:Emergency:Community Assets:Community Facilities:Abattoirs:Mechanical Equipment</v>
          </cell>
        </row>
        <row r="3220">
          <cell r="A3220" t="str">
            <v>Operational:Maintenance:Non-infrastructure:Corrective Maintenance:Emergency:Community Assets:Community Facilities:Abattoirs:Metalwork's</v>
          </cell>
        </row>
        <row r="3221">
          <cell r="A3221" t="str">
            <v>Operational:Maintenance:Non-infrastructure:Corrective Maintenance:Emergency:Community Assets:Community Facilities:Abattoirs:Pavements</v>
          </cell>
        </row>
        <row r="3222">
          <cell r="A3222" t="str">
            <v>Operational:Maintenance:Non-infrastructure:Corrective Maintenance:Emergency:Community Assets:Community Facilities:Abattoirs:Service Connections on Site</v>
          </cell>
        </row>
        <row r="3223">
          <cell r="A3223" t="str">
            <v>Operational:Maintenance:Non-infrastructure:Corrective Maintenance:Emergency:Community Assets:Community Facilities:Airports</v>
          </cell>
        </row>
        <row r="3224">
          <cell r="A3224" t="str">
            <v>Operational:Maintenance:Non-infrastructure:Corrective Maintenance:Emergency:Community Assets:Community Facilities:Airports:Land</v>
          </cell>
        </row>
        <row r="3225">
          <cell r="A3225" t="str">
            <v>Operational:Maintenance:Non-infrastructure:Corrective Maintenance:Emergency:Community Assets:Community Facilities:Airports:Buildings</v>
          </cell>
        </row>
        <row r="3226">
          <cell r="A3226" t="str">
            <v>Operational:Maintenance:Non-infrastructure:Corrective Maintenance:Emergency:Community Assets:Community Facilities:Airports:External Facilities</v>
          </cell>
        </row>
        <row r="3227">
          <cell r="A3227" t="str">
            <v>Operational:Maintenance:Non-infrastructure:Corrective Maintenance:Emergency:Community Assets:Community Facilities:Airports:Civil Structures</v>
          </cell>
        </row>
        <row r="3228">
          <cell r="A3228" t="str">
            <v>Operational:Maintenance:Non-infrastructure:Corrective Maintenance:Emergency:Community Assets:Community Facilities:Airports:Earthworks</v>
          </cell>
        </row>
        <row r="3229">
          <cell r="A3229" t="str">
            <v>Operational:Maintenance:Non-infrastructure:Corrective Maintenance:Emergency:Community Assets:Community Facilities:Airports:Electrical Equipment</v>
          </cell>
        </row>
        <row r="3230">
          <cell r="A3230" t="str">
            <v>Operational:Maintenance:Non-infrastructure:Corrective Maintenance:Emergency:Community Assets:Community Facilities:Airports:Mechanical Equipment</v>
          </cell>
        </row>
        <row r="3231">
          <cell r="A3231" t="str">
            <v>Operational:Maintenance:Non-infrastructure:Corrective Maintenance:Emergency:Community Assets:Community Facilities:Airports:Metalwork's</v>
          </cell>
        </row>
        <row r="3232">
          <cell r="A3232" t="str">
            <v>Operational:Maintenance:Non-infrastructure:Corrective Maintenance:Emergency:Community Assets:Community Facilities:Airports:Pavements</v>
          </cell>
        </row>
        <row r="3233">
          <cell r="A3233" t="str">
            <v>Operational:Maintenance:Non-infrastructure:Corrective Maintenance:Emergency:Community Assets:Community Facilities:Airports:Service Connections on Site</v>
          </cell>
        </row>
        <row r="3234">
          <cell r="A3234" t="str">
            <v>Operational:Maintenance:Non-infrastructure:Corrective Maintenance:Emergency:Community Assets:Community Facilities:Taxi Ranks/Bus Terminals</v>
          </cell>
        </row>
        <row r="3235">
          <cell r="A3235" t="str">
            <v>Operational:Maintenance:Non-infrastructure:Corrective Maintenance:Emergency:Community Assets:Community Facilities:Taxi Ranks/Bus Terminals:Land</v>
          </cell>
        </row>
        <row r="3236">
          <cell r="A3236" t="str">
            <v>Operational:Maintenance:Non-infrastructure:Corrective Maintenance:Emergency:Community Assets:Community Facilities:Taxi Ranks/Bus Terminals:Buildings</v>
          </cell>
        </row>
        <row r="3237">
          <cell r="A3237" t="str">
            <v>Operational:Maintenance:Non-infrastructure:Corrective Maintenance:Emergency:Community Assets:Community Facilities:Taxi Ranks/Bus Terminals:External Facilities</v>
          </cell>
        </row>
        <row r="3238">
          <cell r="A3238" t="str">
            <v>Operational:Maintenance:Non-infrastructure:Corrective Maintenance:Emergency:Community Assets:Community Facilities:Taxi Ranks/Bus Terminals:Civil Structures</v>
          </cell>
        </row>
        <row r="3239">
          <cell r="A3239" t="str">
            <v>Operational:Maintenance:Non-infrastructure:Corrective Maintenance:Emergency:Community Assets:Community Facilities:Taxi Ranks/Bus Terminals:Earthworks</v>
          </cell>
        </row>
        <row r="3240">
          <cell r="A3240" t="str">
            <v>Operational:Maintenance:Non-infrastructure:Corrective Maintenance:Emergency:Community Assets:Community Facilities:Taxi Ranks/Bus Terminals:Electrical Equipment</v>
          </cell>
        </row>
        <row r="3241">
          <cell r="A3241" t="str">
            <v>Operational:Maintenance:Non-infrastructure:Corrective Maintenance:Emergency:Community Assets:Community Facilities:Taxi Ranks/Bus Terminals:Mechanical Equipment</v>
          </cell>
        </row>
        <row r="3242">
          <cell r="A3242" t="str">
            <v>Operational:Maintenance:Non-infrastructure:Corrective Maintenance:Emergency:Community Assets:Community Facilities:Taxi Ranks/Bus Terminals:Metalwork's</v>
          </cell>
        </row>
        <row r="3243">
          <cell r="A3243" t="str">
            <v>Operational:Maintenance:Non-infrastructure:Corrective Maintenance:Emergency:Community Assets:Community Facilities:Taxi Ranks/Bus Terminals:Pavements</v>
          </cell>
        </row>
        <row r="3244">
          <cell r="A3244" t="str">
            <v>Operational:Maintenance:Non-infrastructure:Corrective Maintenance:Emergency:Community Assets:Community Facilities:Taxi Ranks/Bus Terminals:Service Connections on Site</v>
          </cell>
        </row>
        <row r="3245">
          <cell r="A3245" t="str">
            <v>Operational:Maintenance:Non-infrastructure:Corrective Maintenance:Emergency:Community Assets:Community Facilities:Capital Spares</v>
          </cell>
        </row>
        <row r="3246">
          <cell r="A3246" t="str">
            <v>Operational:Maintenance:Non-infrastructure:Corrective Maintenance:Emergency:Community Assets:Sport and Recreation Facilities</v>
          </cell>
        </row>
        <row r="3247">
          <cell r="A3247" t="str">
            <v>Operational:Maintenance:Non-infrastructure:Corrective Maintenance:Emergency:Community Assets:Sport and Recreation Facilities:Indoor Facilities</v>
          </cell>
        </row>
        <row r="3248">
          <cell r="A3248" t="str">
            <v>Operational:Maintenance:Non-infrastructure:Corrective Maintenance:Emergency:Community Assets:Sport and Recreation Facilities:Indoor Facilities:Land</v>
          </cell>
        </row>
        <row r="3249">
          <cell r="A3249" t="str">
            <v>Operational:Maintenance:Non-infrastructure:Corrective Maintenance:Emergency:Community Assets:Sport and Recreation Facilities:Indoor Facilities:Buildings</v>
          </cell>
        </row>
        <row r="3250">
          <cell r="A3250" t="str">
            <v>Operational:Maintenance:Non-infrastructure:Corrective Maintenance:Emergency:Community Assets:Sport and Recreation Facilities:Indoor Facilities:External Facilities</v>
          </cell>
        </row>
        <row r="3251">
          <cell r="A3251" t="str">
            <v>Operational:Maintenance:Non-infrastructure:Corrective Maintenance:Emergency:Community Assets:Sport and Recreation Facilities:Indoor Facilities:Civil Structures</v>
          </cell>
        </row>
        <row r="3252">
          <cell r="A3252" t="str">
            <v>Operational:Maintenance:Non-infrastructure:Corrective Maintenance:Emergency:Community Assets:Sport and Recreation Facilities:Indoor Facilities:Earthworks</v>
          </cell>
        </row>
        <row r="3253">
          <cell r="A3253" t="str">
            <v>Operational:Maintenance:Non-infrastructure:Corrective Maintenance:Emergency:Community Assets:Sport and Recreation Facilities:Indoor Facilities:Electrical Equipment</v>
          </cell>
        </row>
        <row r="3254">
          <cell r="A3254" t="str">
            <v>Operational:Maintenance:Non-infrastructure:Corrective Maintenance:Emergency:Community Assets:Sport and Recreation Facilities:Indoor Facilities:Mechanical Equipment</v>
          </cell>
        </row>
        <row r="3255">
          <cell r="A3255" t="str">
            <v>Operational:Maintenance:Non-infrastructure:Corrective Maintenance:Emergency:Community Assets:Sport and Recreation Facilities:Indoor Facilities:Metalwork's</v>
          </cell>
        </row>
        <row r="3256">
          <cell r="A3256" t="str">
            <v>Operational:Maintenance:Non-infrastructure:Corrective Maintenance:Emergency:Community Assets:Sport and Recreation Facilities:Indoor Facilities:Pavements</v>
          </cell>
        </row>
        <row r="3257">
          <cell r="A3257" t="str">
            <v>Operational:Maintenance:Non-infrastructure:Corrective Maintenance:Emergency:Community Assets:Sport and Recreation Facilities:Indoor Facilities:Service Connections on Site</v>
          </cell>
        </row>
        <row r="3258">
          <cell r="A3258" t="str">
            <v>Operational:Maintenance:Non-infrastructure:Corrective Maintenance:Emergency:Community Assets:Sport and Recreation Facilities:Outdoor Facilities</v>
          </cell>
        </row>
        <row r="3259">
          <cell r="A3259" t="str">
            <v>Operational:Maintenance:Non-infrastructure:Corrective Maintenance:Emergency:Community Assets:Sport and Recreation Facilities:Outdoor Facilities:Land</v>
          </cell>
        </row>
        <row r="3260">
          <cell r="A3260" t="str">
            <v>Operational:Maintenance:Non-infrastructure:Corrective Maintenance:Emergency:Community Assets:Sport and Recreation Facilities:Outdoor Facilities:Buildings</v>
          </cell>
        </row>
        <row r="3261">
          <cell r="A3261" t="str">
            <v>Operational:Maintenance:Non-infrastructure:Corrective Maintenance:Emergency:Community Assets:Sport and Recreation Facilities:Outdoor Facilities:External Facilities</v>
          </cell>
        </row>
        <row r="3262">
          <cell r="A3262" t="str">
            <v>Operational:Maintenance:Non-infrastructure:Corrective Maintenance:Emergency:Community Assets:Sport and Recreation Facilities:Outdoor Facilities:Civil Structures</v>
          </cell>
        </row>
        <row r="3263">
          <cell r="A3263" t="str">
            <v>Operational:Maintenance:Non-infrastructure:Corrective Maintenance:Emergency:Community Assets:Sport and Recreation Facilities:Outdoor Facilities:Earthworks</v>
          </cell>
        </row>
        <row r="3264">
          <cell r="A3264" t="str">
            <v>Operational:Maintenance:Non-infrastructure:Corrective Maintenance:Emergency:Community Assets:Sport and Recreation Facilities:Outdoor Facilities:Electrical Equipment</v>
          </cell>
        </row>
        <row r="3265">
          <cell r="A3265" t="str">
            <v>Operational:Maintenance:Non-infrastructure:Corrective Maintenance:Emergency:Community Assets:Sport and Recreation Facilities:Outdoor Facilities:Mechanical Equipment</v>
          </cell>
        </row>
        <row r="3266">
          <cell r="A3266" t="str">
            <v>Operational:Maintenance:Non-infrastructure:Corrective Maintenance:Emergency:Community Assets:Sport and Recreation Facilities:Outdoor Facilities:Metalwork's</v>
          </cell>
        </row>
        <row r="3267">
          <cell r="A3267" t="str">
            <v>Operational:Maintenance:Non-infrastructure:Corrective Maintenance:Emergency:Community Assets:Sport and Recreation Facilities:Outdoor Facilities:Pavements</v>
          </cell>
        </row>
        <row r="3268">
          <cell r="A3268" t="str">
            <v>Operational:Maintenance:Non-infrastructure:Corrective Maintenance:Emergency:Community Assets:Sport and Recreation Facilities:Outdoor Facilities:Service Connections on Site</v>
          </cell>
        </row>
        <row r="3269">
          <cell r="A3269" t="str">
            <v>Operational:Maintenance:Non-infrastructure:Corrective Maintenance:Emergency:Community Assets:Sport and Recreation Facilities:Capital Spares</v>
          </cell>
        </row>
        <row r="3270">
          <cell r="A3270" t="str">
            <v>Operational:Maintenance:Non-infrastructure:Corrective Maintenance:Emergency:Other Assets</v>
          </cell>
        </row>
        <row r="3271">
          <cell r="A3271" t="str">
            <v>Operational:Maintenance:Non-infrastructure:Corrective Maintenance:Emergency:Other Assets:Operational Buildings</v>
          </cell>
        </row>
        <row r="3272">
          <cell r="A3272" t="str">
            <v>Operational:Maintenance:Non-infrastructure:Corrective Maintenance:Emergency:Other Assets:Operational Buildings:Municipal Offices</v>
          </cell>
        </row>
        <row r="3273">
          <cell r="A3273" t="str">
            <v>Operational:Maintenance:Non-infrastructure:Corrective Maintenance:Emergency:Other Assets:Operational Buildings:Municipal Offices:Land</v>
          </cell>
        </row>
        <row r="3274">
          <cell r="A3274" t="str">
            <v>Operational:Maintenance:Non-infrastructure:Corrective Maintenance:Emergency:Other Assets:Operational Buildings:Municipal Offices:Buildings</v>
          </cell>
        </row>
        <row r="3275">
          <cell r="A3275" t="str">
            <v>Operational:Maintenance:Non-infrastructure:Corrective Maintenance:Emergency:Other Assets:Operational Buildings:Municipal Offices:External Facilities</v>
          </cell>
        </row>
        <row r="3276">
          <cell r="A3276" t="str">
            <v>Operational:Maintenance:Non-infrastructure:Corrective Maintenance:Emergency:Other Assets:Operational Buildings:Municipal Offices:Civil Structures</v>
          </cell>
        </row>
        <row r="3277">
          <cell r="A3277" t="str">
            <v>Operational:Maintenance:Non-infrastructure:Corrective Maintenance:Emergency:Other Assets:Operational Buildings:Municipal Offices:Earthworks</v>
          </cell>
        </row>
        <row r="3278">
          <cell r="A3278" t="str">
            <v>Operational:Maintenance:Non-infrastructure:Corrective Maintenance:Emergency:Other Assets:Operational Buildings:Municipal Offices:Electrical Equipment</v>
          </cell>
        </row>
        <row r="3279">
          <cell r="A3279" t="str">
            <v>Operational:Maintenance:Non-infrastructure:Corrective Maintenance:Emergency:Other Assets:Operational Buildings:Municipal Offices:Mechanical Equipment</v>
          </cell>
        </row>
        <row r="3280">
          <cell r="A3280" t="str">
            <v>Operational:Maintenance:Non-infrastructure:Corrective Maintenance:Emergency:Other Assets:Operational Buildings:Municipal Offices:Metalwork's</v>
          </cell>
        </row>
        <row r="3281">
          <cell r="A3281" t="str">
            <v>Operational:Maintenance:Non-infrastructure:Corrective Maintenance:Emergency:Other Assets:Operational Buildings:Municipal Offices:Pavements</v>
          </cell>
        </row>
        <row r="3282">
          <cell r="A3282" t="str">
            <v>Operational:Maintenance:Non-infrastructure:Corrective Maintenance:Emergency:Other Assets:Operational Buildings:Municipal Offices:Service Connections on Site</v>
          </cell>
        </row>
        <row r="3283">
          <cell r="A3283" t="str">
            <v>Operational:Maintenance:Non-infrastructure:Corrective Maintenance:Emergency:Other Assets:Operational Buildings:Pay/Enquiry Points</v>
          </cell>
        </row>
        <row r="3284">
          <cell r="A3284" t="str">
            <v>Operational:Maintenance:Non-infrastructure:Corrective Maintenance:Emergency:Other Assets:Operational Buildings:Pay/Enquiry Points:Land</v>
          </cell>
        </row>
        <row r="3285">
          <cell r="A3285" t="str">
            <v>Operational:Maintenance:Non-infrastructure:Corrective Maintenance:Emergency:Other Assets:Operational Buildings:Pay/Enquiry Points:Buildings</v>
          </cell>
        </row>
        <row r="3286">
          <cell r="A3286" t="str">
            <v>Operational:Maintenance:Non-infrastructure:Corrective Maintenance:Emergency:Other Assets:Operational Buildings:Pay/Enquiry Points:External Facilities</v>
          </cell>
        </row>
        <row r="3287">
          <cell r="A3287" t="str">
            <v>Operational:Maintenance:Non-infrastructure:Corrective Maintenance:Emergency:Other Assets:Operational Buildings:Pay/Enquiry Points:Civil Structures</v>
          </cell>
        </row>
        <row r="3288">
          <cell r="A3288" t="str">
            <v>Operational:Maintenance:Non-infrastructure:Corrective Maintenance:Emergency:Other Assets:Operational Buildings:Pay/Enquiry Points:Earthworks</v>
          </cell>
        </row>
        <row r="3289">
          <cell r="A3289" t="str">
            <v>Operational:Maintenance:Non-infrastructure:Corrective Maintenance:Emergency:Other Assets:Operational Buildings:Pay/Enquiry Points:Electrical Equipment</v>
          </cell>
        </row>
        <row r="3290">
          <cell r="A3290" t="str">
            <v>Operational:Maintenance:Non-infrastructure:Corrective Maintenance:Emergency:Other Assets:Operational Buildings:Pay/Enquiry Points:Mechanical Equipment</v>
          </cell>
        </row>
        <row r="3291">
          <cell r="A3291" t="str">
            <v>Operational:Maintenance:Non-infrastructure:Corrective Maintenance:Emergency:Other Assets:Operational Buildings:Pay/Enquiry Points:Metalwork's</v>
          </cell>
        </row>
        <row r="3292">
          <cell r="A3292" t="str">
            <v>Operational:Maintenance:Non-infrastructure:Corrective Maintenance:Emergency:Other Assets:Operational Buildings:Pay/Enquiry Points:Pavements</v>
          </cell>
        </row>
        <row r="3293">
          <cell r="A3293" t="str">
            <v>Operational:Maintenance:Non-infrastructure:Corrective Maintenance:Emergency:Other Assets:Operational Buildings:Pay/Enquiry Points:Service Connections on Site</v>
          </cell>
        </row>
        <row r="3294">
          <cell r="A3294" t="str">
            <v>Operational:Maintenance:Non-infrastructure:Corrective Maintenance:Emergency:Other Assets:Operational Buildings:Building Plan Offices</v>
          </cell>
        </row>
        <row r="3295">
          <cell r="A3295" t="str">
            <v>Operational:Maintenance:Non-infrastructure:Corrective Maintenance:Emergency:Other Assets:Operational Buildings:Building Plan Offices:Land</v>
          </cell>
        </row>
        <row r="3296">
          <cell r="A3296" t="str">
            <v>Operational:Maintenance:Non-infrastructure:Corrective Maintenance:Emergency:Other Assets:Operational Buildings:Building Plan Offices:Buildings</v>
          </cell>
        </row>
        <row r="3297">
          <cell r="A3297" t="str">
            <v>Operational:Maintenance:Non-infrastructure:Corrective Maintenance:Emergency:Other Assets:Operational Buildings:Building Plan Offices:External Facilities</v>
          </cell>
        </row>
        <row r="3298">
          <cell r="A3298" t="str">
            <v>Operational:Maintenance:Non-infrastructure:Corrective Maintenance:Emergency:Other Assets:Operational Buildings:Building Plan Offices:Civil Structures</v>
          </cell>
        </row>
        <row r="3299">
          <cell r="A3299" t="str">
            <v>Operational:Maintenance:Non-infrastructure:Corrective Maintenance:Emergency:Other Assets:Operational Buildings:Building Plan Offices:Earthworks</v>
          </cell>
        </row>
        <row r="3300">
          <cell r="A3300" t="str">
            <v>Operational:Maintenance:Non-infrastructure:Corrective Maintenance:Emergency:Other Assets:Operational Buildings:Building Plan Offices:Electrical Equipment</v>
          </cell>
        </row>
        <row r="3301">
          <cell r="A3301" t="str">
            <v>Operational:Maintenance:Non-infrastructure:Corrective Maintenance:Emergency:Other Assets:Operational Buildings:Building Plan Offices:Mechanical Equipment</v>
          </cell>
        </row>
        <row r="3302">
          <cell r="A3302" t="str">
            <v>Operational:Maintenance:Non-infrastructure:Corrective Maintenance:Emergency:Other Assets:Operational Buildings:Building Plan Offices:Metalwork's</v>
          </cell>
        </row>
        <row r="3303">
          <cell r="A3303" t="str">
            <v>Operational:Maintenance:Non-infrastructure:Corrective Maintenance:Emergency:Other Assets:Operational Buildings:Building Plan Offices:Pavements</v>
          </cell>
        </row>
        <row r="3304">
          <cell r="A3304" t="str">
            <v>Operational:Maintenance:Non-infrastructure:Corrective Maintenance:Emergency:Other Assets:Operational Buildings:Building Plan Offices:Service Connections on Site</v>
          </cell>
        </row>
        <row r="3305">
          <cell r="A3305" t="str">
            <v>Operational:Maintenance:Non-infrastructure:Corrective Maintenance:Emergency:Other Assets:Operational Buildings:Workshops</v>
          </cell>
        </row>
        <row r="3306">
          <cell r="A3306" t="str">
            <v>Operational:Maintenance:Non-infrastructure:Corrective Maintenance:Emergency:Other Assets:Operational Buildings:Workshops:Land</v>
          </cell>
        </row>
        <row r="3307">
          <cell r="A3307" t="str">
            <v>Operational:Maintenance:Non-infrastructure:Corrective Maintenance:Emergency:Other Assets:Operational Buildings:Workshops:Buildings</v>
          </cell>
        </row>
        <row r="3308">
          <cell r="A3308" t="str">
            <v>Operational:Maintenance:Non-infrastructure:Corrective Maintenance:Emergency:Other Assets:Operational Buildings:Workshops:External Facilities</v>
          </cell>
        </row>
        <row r="3309">
          <cell r="A3309" t="str">
            <v>Operational:Maintenance:Non-infrastructure:Corrective Maintenance:Emergency:Other Assets:Operational Buildings:Workshops:Civil Structures</v>
          </cell>
        </row>
        <row r="3310">
          <cell r="A3310" t="str">
            <v>Operational:Maintenance:Non-infrastructure:Corrective Maintenance:Emergency:Other Assets:Operational Buildings:Workshops:Earthworks</v>
          </cell>
        </row>
        <row r="3311">
          <cell r="A3311" t="str">
            <v>Operational:Maintenance:Non-infrastructure:Corrective Maintenance:Emergency:Other Assets:Operational Buildings:Workshops:Electrical Equipment</v>
          </cell>
        </row>
        <row r="3312">
          <cell r="A3312" t="str">
            <v>Operational:Maintenance:Non-infrastructure:Corrective Maintenance:Emergency:Other Assets:Operational Buildings:Workshops:Mechanical Equipment</v>
          </cell>
        </row>
        <row r="3313">
          <cell r="A3313" t="str">
            <v>Operational:Maintenance:Non-infrastructure:Corrective Maintenance:Emergency:Other Assets:Operational Buildings:Workshops:Metalwork's</v>
          </cell>
        </row>
        <row r="3314">
          <cell r="A3314" t="str">
            <v>Operational:Maintenance:Non-infrastructure:Corrective Maintenance:Emergency:Other Assets:Operational Buildings:Workshops:Pavements</v>
          </cell>
        </row>
        <row r="3315">
          <cell r="A3315" t="str">
            <v>Operational:Maintenance:Non-infrastructure:Corrective Maintenance:Emergency:Other Assets:Operational Buildings:Workshops:Service Connections on Site</v>
          </cell>
        </row>
        <row r="3316">
          <cell r="A3316" t="str">
            <v>Operational:Maintenance:Non-infrastructure:Corrective Maintenance:Emergency:Other Assets:Operational Buildings:Yards</v>
          </cell>
        </row>
        <row r="3317">
          <cell r="A3317" t="str">
            <v>Operational:Maintenance:Non-infrastructure:Corrective Maintenance:Emergency:Other Assets:Operational Buildings:Yards:Land</v>
          </cell>
        </row>
        <row r="3318">
          <cell r="A3318" t="str">
            <v>Operational:Maintenance:Non-infrastructure:Corrective Maintenance:Emergency:Other Assets:Operational Buildings:Yards:Buildings</v>
          </cell>
        </row>
        <row r="3319">
          <cell r="A3319" t="str">
            <v>Operational:Maintenance:Non-infrastructure:Corrective Maintenance:Emergency:Other Assets:Operational Buildings:Yards:External Facilities</v>
          </cell>
        </row>
        <row r="3320">
          <cell r="A3320" t="str">
            <v>Operational:Maintenance:Non-infrastructure:Corrective Maintenance:Emergency:Other Assets:Operational Buildings:Yards:Civil Structures</v>
          </cell>
        </row>
        <row r="3321">
          <cell r="A3321" t="str">
            <v>Operational:Maintenance:Non-infrastructure:Corrective Maintenance:Emergency:Other Assets:Operational Buildings:Yards:Earthworks</v>
          </cell>
        </row>
        <row r="3322">
          <cell r="A3322" t="str">
            <v>Operational:Maintenance:Non-infrastructure:Corrective Maintenance:Emergency:Other Assets:Operational Buildings:Yards:Electrical Equipment</v>
          </cell>
        </row>
        <row r="3323">
          <cell r="A3323" t="str">
            <v>Operational:Maintenance:Non-infrastructure:Corrective Maintenance:Emergency:Other Assets:Operational Buildings:Yards:Mechanical Equipment</v>
          </cell>
        </row>
        <row r="3324">
          <cell r="A3324" t="str">
            <v>Operational:Maintenance:Non-infrastructure:Corrective Maintenance:Emergency:Other Assets:Operational Buildings:Yards:Metalwork's</v>
          </cell>
        </row>
        <row r="3325">
          <cell r="A3325" t="str">
            <v>Operational:Maintenance:Non-infrastructure:Corrective Maintenance:Emergency:Other Assets:Operational Buildings:Yards:Pavements</v>
          </cell>
        </row>
        <row r="3326">
          <cell r="A3326" t="str">
            <v>Operational:Maintenance:Non-infrastructure:Corrective Maintenance:Emergency:Other Assets:Operational Buildings:Yards:Service Connections on Site</v>
          </cell>
        </row>
        <row r="3327">
          <cell r="A3327" t="str">
            <v>Operational:Maintenance:Non-infrastructure:Corrective Maintenance:Emergency:Other Assets:Operational Buildings:Stores</v>
          </cell>
        </row>
        <row r="3328">
          <cell r="A3328" t="str">
            <v>Operational:Maintenance:Non-infrastructure:Corrective Maintenance:Emergency:Other Assets:Operational Buildings:Stores:Land</v>
          </cell>
        </row>
        <row r="3329">
          <cell r="A3329" t="str">
            <v>Operational:Maintenance:Non-infrastructure:Corrective Maintenance:Emergency:Other Assets:Operational Buildings:Stores:Buildings</v>
          </cell>
        </row>
        <row r="3330">
          <cell r="A3330" t="str">
            <v>Operational:Maintenance:Non-infrastructure:Corrective Maintenance:Emergency:Other Assets:Operational Buildings:Stores:External Facilities</v>
          </cell>
        </row>
        <row r="3331">
          <cell r="A3331" t="str">
            <v>Operational:Maintenance:Non-infrastructure:Corrective Maintenance:Emergency:Other Assets:Operational Buildings:Stores:Civil Structures</v>
          </cell>
        </row>
        <row r="3332">
          <cell r="A3332" t="str">
            <v>Operational:Maintenance:Non-infrastructure:Corrective Maintenance:Emergency:Other Assets:Operational Buildings:Stores:Earthworks</v>
          </cell>
        </row>
        <row r="3333">
          <cell r="A3333" t="str">
            <v>Operational:Maintenance:Non-infrastructure:Corrective Maintenance:Emergency:Other Assets:Operational Buildings:Stores:Electrical Equipment</v>
          </cell>
        </row>
        <row r="3334">
          <cell r="A3334" t="str">
            <v>Operational:Maintenance:Non-infrastructure:Corrective Maintenance:Emergency:Other Assets:Operational Buildings:Stores:Mechanical Equipment</v>
          </cell>
        </row>
        <row r="3335">
          <cell r="A3335" t="str">
            <v>Operational:Maintenance:Non-infrastructure:Corrective Maintenance:Emergency:Other Assets:Operational Buildings:Stores:Metalwork's</v>
          </cell>
        </row>
        <row r="3336">
          <cell r="A3336" t="str">
            <v>Operational:Maintenance:Non-infrastructure:Corrective Maintenance:Emergency:Other Assets:Operational Buildings:Stores:Pavements</v>
          </cell>
        </row>
        <row r="3337">
          <cell r="A3337" t="str">
            <v>Operational:Maintenance:Non-infrastructure:Corrective Maintenance:Emergency:Other Assets:Operational Buildings:Stores:Service Connections on Site</v>
          </cell>
        </row>
        <row r="3338">
          <cell r="A3338" t="str">
            <v>Operational:Maintenance:Non-infrastructure:Corrective Maintenance:Emergency:Other Assets:Operational Buildings:Laboratories</v>
          </cell>
        </row>
        <row r="3339">
          <cell r="A3339" t="str">
            <v>Operational:Maintenance:Non-infrastructure:Corrective Maintenance:Emergency:Other Assets:Operational Buildings:Laboratories:Land</v>
          </cell>
        </row>
        <row r="3340">
          <cell r="A3340" t="str">
            <v>Operational:Maintenance:Non-infrastructure:Corrective Maintenance:Emergency:Other Assets:Operational Buildings:Laboratories:Buildings</v>
          </cell>
        </row>
        <row r="3341">
          <cell r="A3341" t="str">
            <v>Operational:Maintenance:Non-infrastructure:Corrective Maintenance:Emergency:Other Assets:Operational Buildings:Laboratories:External Facilities</v>
          </cell>
        </row>
        <row r="3342">
          <cell r="A3342" t="str">
            <v>Operational:Maintenance:Non-infrastructure:Corrective Maintenance:Emergency:Other Assets:Operational Buildings:Laboratories:Civil Structures</v>
          </cell>
        </row>
        <row r="3343">
          <cell r="A3343" t="str">
            <v>Operational:Maintenance:Non-infrastructure:Corrective Maintenance:Emergency:Other Assets:Operational Buildings:Laboratories:Earthworks</v>
          </cell>
        </row>
        <row r="3344">
          <cell r="A3344" t="str">
            <v>Operational:Maintenance:Non-infrastructure:Corrective Maintenance:Emergency:Other Assets:Operational Buildings:Laboratories:Electrical Equipment</v>
          </cell>
        </row>
        <row r="3345">
          <cell r="A3345" t="str">
            <v>Operational:Maintenance:Non-infrastructure:Corrective Maintenance:Emergency:Other Assets:Operational Buildings:Laboratories:Mechanical Equipment</v>
          </cell>
        </row>
        <row r="3346">
          <cell r="A3346" t="str">
            <v>Operational:Maintenance:Non-infrastructure:Corrective Maintenance:Emergency:Other Assets:Operational Buildings:Laboratories:Metalwork's</v>
          </cell>
        </row>
        <row r="3347">
          <cell r="A3347" t="str">
            <v>Operational:Maintenance:Non-infrastructure:Corrective Maintenance:Emergency:Other Assets:Operational Buildings:Laboratories:Pavements</v>
          </cell>
        </row>
        <row r="3348">
          <cell r="A3348" t="str">
            <v>Operational:Maintenance:Non-infrastructure:Corrective Maintenance:Emergency:Other Assets:Operational Buildings:Laboratories:Service Connections on Site</v>
          </cell>
        </row>
        <row r="3349">
          <cell r="A3349" t="str">
            <v>Operational:Maintenance:Non-infrastructure:Corrective Maintenance:Emergency:Other Assets:Operational Buildings:Training Centres</v>
          </cell>
        </row>
        <row r="3350">
          <cell r="A3350" t="str">
            <v>Operational:Maintenance:Non-infrastructure:Corrective Maintenance:Emergency:Other Assets:Operational Buildings:Training Centres:Land</v>
          </cell>
        </row>
        <row r="3351">
          <cell r="A3351" t="str">
            <v>Operational:Maintenance:Non-infrastructure:Corrective Maintenance:Emergency:Other Assets:Operational Buildings:Training Centres:Buildings</v>
          </cell>
        </row>
        <row r="3352">
          <cell r="A3352" t="str">
            <v>Operational:Maintenance:Non-infrastructure:Corrective Maintenance:Emergency:Other Assets:Operational Buildings:Training Centres:External Facilities</v>
          </cell>
        </row>
        <row r="3353">
          <cell r="A3353" t="str">
            <v>Operational:Maintenance:Non-infrastructure:Corrective Maintenance:Emergency:Other Assets:Operational Buildings:Training Centres:Civil Structures</v>
          </cell>
        </row>
        <row r="3354">
          <cell r="A3354" t="str">
            <v>Operational:Maintenance:Non-infrastructure:Corrective Maintenance:Emergency:Other Assets:Operational Buildings:Training Centres:Earthworks</v>
          </cell>
        </row>
        <row r="3355">
          <cell r="A3355" t="str">
            <v>Operational:Maintenance:Non-infrastructure:Corrective Maintenance:Emergency:Other Assets:Operational Buildings:Training Centres:Electrical Equipment</v>
          </cell>
        </row>
        <row r="3356">
          <cell r="A3356" t="str">
            <v>Operational:Maintenance:Non-infrastructure:Corrective Maintenance:Emergency:Other Assets:Operational Buildings:Training Centres:Mechanical Equipment</v>
          </cell>
        </row>
        <row r="3357">
          <cell r="A3357" t="str">
            <v>Operational:Maintenance:Non-infrastructure:Corrective Maintenance:Emergency:Other Assets:Operational Buildings:Training Centres:Metalwork's</v>
          </cell>
        </row>
        <row r="3358">
          <cell r="A3358" t="str">
            <v>Operational:Maintenance:Non-infrastructure:Corrective Maintenance:Emergency:Other Assets:Operational Buildings:Training Centres:Pavements</v>
          </cell>
        </row>
        <row r="3359">
          <cell r="A3359" t="str">
            <v>Operational:Maintenance:Non-infrastructure:Corrective Maintenance:Emergency:Other Assets:Operational Buildings:Training Centres:Service Connections on Site</v>
          </cell>
        </row>
        <row r="3360">
          <cell r="A3360" t="str">
            <v>Operational:Maintenance:Non-infrastructure:Corrective Maintenance:Emergency:Other Assets:Operational Buildings:Manufacturing Plant</v>
          </cell>
        </row>
        <row r="3361">
          <cell r="A3361" t="str">
            <v>Operational:Maintenance:Non-infrastructure:Corrective Maintenance:Emergency:Other Assets:Operational Buildings:Manufacturing Plant:Land</v>
          </cell>
        </row>
        <row r="3362">
          <cell r="A3362" t="str">
            <v>Operational:Maintenance:Non-infrastructure:Corrective Maintenance:Emergency:Other Assets:Operational Buildings:Manufacturing Plant:Buildings</v>
          </cell>
        </row>
        <row r="3363">
          <cell r="A3363" t="str">
            <v>Operational:Maintenance:Non-infrastructure:Corrective Maintenance:Emergency:Other Assets:Operational Buildings:Manufacturing Plant:External Facilities</v>
          </cell>
        </row>
        <row r="3364">
          <cell r="A3364" t="str">
            <v>Operational:Maintenance:Non-infrastructure:Corrective Maintenance:Emergency:Other Assets:Operational Buildings:Manufacturing Plant:Civil Structures</v>
          </cell>
        </row>
        <row r="3365">
          <cell r="A3365" t="str">
            <v>Operational:Maintenance:Non-infrastructure:Corrective Maintenance:Emergency:Other Assets:Operational Buildings:Manufacturing Plant:Earthworks</v>
          </cell>
        </row>
        <row r="3366">
          <cell r="A3366" t="str">
            <v>Operational:Maintenance:Non-infrastructure:Corrective Maintenance:Emergency:Other Assets:Operational Buildings:Manufacturing Plant:Electrical Equipment</v>
          </cell>
        </row>
        <row r="3367">
          <cell r="A3367" t="str">
            <v>Operational:Maintenance:Non-infrastructure:Corrective Maintenance:Emergency:Other Assets:Operational Buildings:Manufacturing Plant:Mechanical Equipment</v>
          </cell>
        </row>
        <row r="3368">
          <cell r="A3368" t="str">
            <v>Operational:Maintenance:Non-infrastructure:Corrective Maintenance:Emergency:Other Assets:Operational Buildings:Manufacturing Plant:Metalwork's</v>
          </cell>
        </row>
        <row r="3369">
          <cell r="A3369" t="str">
            <v>Operational:Maintenance:Non-infrastructure:Corrective Maintenance:Emergency:Other Assets:Operational Buildings:Manufacturing Plant:Pavements</v>
          </cell>
        </row>
        <row r="3370">
          <cell r="A3370" t="str">
            <v>Operational:Maintenance:Non-infrastructure:Corrective Maintenance:Emergency:Other Assets:Operational Buildings:Manufacturing Plant:Service Connections on Site</v>
          </cell>
        </row>
        <row r="3371">
          <cell r="A3371" t="str">
            <v>Operational:Maintenance:Non-infrastructure:Corrective Maintenance:Emergency:Other Assets:Operational Buildings:Depots</v>
          </cell>
        </row>
        <row r="3372">
          <cell r="A3372" t="str">
            <v>Operational:Maintenance:Non-infrastructure:Corrective Maintenance:Emergency:Other Assets:Operational Buildings:Depots:Land</v>
          </cell>
        </row>
        <row r="3373">
          <cell r="A3373" t="str">
            <v>Operational:Maintenance:Non-infrastructure:Corrective Maintenance:Emergency:Other Assets:Operational Buildings:Depots:Buildings</v>
          </cell>
        </row>
        <row r="3374">
          <cell r="A3374" t="str">
            <v>Operational:Maintenance:Non-infrastructure:Corrective Maintenance:Emergency:Other Assets:Operational Buildings:Depots:External Facilities</v>
          </cell>
        </row>
        <row r="3375">
          <cell r="A3375" t="str">
            <v>Operational:Maintenance:Non-infrastructure:Corrective Maintenance:Emergency:Other Assets:Operational Buildings:Depots:Civil Structures</v>
          </cell>
        </row>
        <row r="3376">
          <cell r="A3376" t="str">
            <v>Operational:Maintenance:Non-infrastructure:Corrective Maintenance:Emergency:Other Assets:Operational Buildings:Depots:Earthworks</v>
          </cell>
        </row>
        <row r="3377">
          <cell r="A3377" t="str">
            <v>Operational:Maintenance:Non-infrastructure:Corrective Maintenance:Emergency:Other Assets:Operational Buildings:Depots:Electrical Equipment</v>
          </cell>
        </row>
        <row r="3378">
          <cell r="A3378" t="str">
            <v>Operational:Maintenance:Non-infrastructure:Corrective Maintenance:Emergency:Other Assets:Operational Buildings:Depots:Mechanical Equipment</v>
          </cell>
        </row>
        <row r="3379">
          <cell r="A3379" t="str">
            <v>Operational:Maintenance:Non-infrastructure:Corrective Maintenance:Emergency:Other Assets:Operational Buildings:Depots:Metalwork's</v>
          </cell>
        </row>
        <row r="3380">
          <cell r="A3380" t="str">
            <v>Operational:Maintenance:Non-infrastructure:Corrective Maintenance:Emergency:Other Assets:Operational Buildings:Depots:Pavements</v>
          </cell>
        </row>
        <row r="3381">
          <cell r="A3381" t="str">
            <v>Operational:Maintenance:Non-infrastructure:Corrective Maintenance:Emergency:Other Assets:Operational Buildings:Depots:Service Connections on Site</v>
          </cell>
        </row>
        <row r="3382">
          <cell r="A3382" t="str">
            <v>Operational:Maintenance:Non-infrastructure:Corrective Maintenance:Emergency:Other Assets:Operational Buildings:Capital Spares</v>
          </cell>
        </row>
        <row r="3383">
          <cell r="A3383" t="str">
            <v>Operational:Maintenance:Non-infrastructure:Corrective Maintenance:Emergency:Other Assets:Housing</v>
          </cell>
        </row>
        <row r="3384">
          <cell r="A3384" t="str">
            <v>Operational:Maintenance:Non-infrastructure:Corrective Maintenance:Emergency:Other Assets:Housing:Staff Housing</v>
          </cell>
        </row>
        <row r="3385">
          <cell r="A3385" t="str">
            <v>Operational:Maintenance:Non-infrastructure:Corrective Maintenance:Emergency:Other Assets:Housing:Staff Housing:Land</v>
          </cell>
        </row>
        <row r="3386">
          <cell r="A3386" t="str">
            <v>Operational:Maintenance:Non-infrastructure:Corrective Maintenance:Emergency:Other Assets:Housing:Staff Housing:Buildings</v>
          </cell>
        </row>
        <row r="3387">
          <cell r="A3387" t="str">
            <v>Operational:Maintenance:Non-infrastructure:Corrective Maintenance:Emergency:Other Assets:Housing:Staff Housing:External Facilities</v>
          </cell>
        </row>
        <row r="3388">
          <cell r="A3388" t="str">
            <v>Operational:Maintenance:Non-infrastructure:Corrective Maintenance:Emergency:Other Assets:Housing:Staff Housing:Civil Structures</v>
          </cell>
        </row>
        <row r="3389">
          <cell r="A3389" t="str">
            <v>Operational:Maintenance:Non-infrastructure:Corrective Maintenance:Emergency:Other Assets:Housing:Staff Housing:Earthworks</v>
          </cell>
        </row>
        <row r="3390">
          <cell r="A3390" t="str">
            <v>Operational:Maintenance:Non-infrastructure:Corrective Maintenance:Emergency:Other Assets:Housing:Staff Housing:Electrical Equipment</v>
          </cell>
        </row>
        <row r="3391">
          <cell r="A3391" t="str">
            <v>Operational:Maintenance:Non-infrastructure:Corrective Maintenance:Emergency:Other Assets:Housing:Staff Housing:Mechanical Equipment</v>
          </cell>
        </row>
        <row r="3392">
          <cell r="A3392" t="str">
            <v>Operational:Maintenance:Non-infrastructure:Corrective Maintenance:Emergency:Other Assets:Housing:Staff Housing:Metalwork's</v>
          </cell>
        </row>
        <row r="3393">
          <cell r="A3393" t="str">
            <v>Operational:Maintenance:Non-infrastructure:Corrective Maintenance:Emergency:Other Assets:Housing:Staff Housing:Pavements</v>
          </cell>
        </row>
        <row r="3394">
          <cell r="A3394" t="str">
            <v>Operational:Maintenance:Non-infrastructure:Corrective Maintenance:Emergency:Other Assets:Housing:Staff Housing:Service Connections on Site</v>
          </cell>
        </row>
        <row r="3395">
          <cell r="A3395" t="str">
            <v>Operational:Maintenance:Non-infrastructure:Corrective Maintenance:Emergency:Other Assets:Housing:Social Housing</v>
          </cell>
        </row>
        <row r="3396">
          <cell r="A3396" t="str">
            <v>Operational:Maintenance:Non-infrastructure:Corrective Maintenance:Emergency:Other Assets:Housing:Social Housing:Land</v>
          </cell>
        </row>
        <row r="3397">
          <cell r="A3397" t="str">
            <v>Operational:Maintenance:Non-infrastructure:Corrective Maintenance:Emergency:Other Assets:Housing:Social Housing:Buildings</v>
          </cell>
        </row>
        <row r="3398">
          <cell r="A3398" t="str">
            <v>Operational:Maintenance:Non-infrastructure:Corrective Maintenance:Emergency:Other Assets:Housing:Social Housing:External Facilities</v>
          </cell>
        </row>
        <row r="3399">
          <cell r="A3399" t="str">
            <v>Operational:Maintenance:Non-infrastructure:Corrective Maintenance:Emergency:Other Assets:Housing:Social Housing:Civil Structures</v>
          </cell>
        </row>
        <row r="3400">
          <cell r="A3400" t="str">
            <v>Operational:Maintenance:Non-infrastructure:Corrective Maintenance:Emergency:Other Assets:Housing:Social Housing:Earthworks</v>
          </cell>
        </row>
        <row r="3401">
          <cell r="A3401" t="str">
            <v>Operational:Maintenance:Non-infrastructure:Corrective Maintenance:Emergency:Other Assets:Housing:Social Housing:Electrical Equipment</v>
          </cell>
        </row>
        <row r="3402">
          <cell r="A3402" t="str">
            <v>Operational:Maintenance:Non-infrastructure:Corrective Maintenance:Emergency:Other Assets:Housing:Social Housing:Mechanical Equipment</v>
          </cell>
        </row>
        <row r="3403">
          <cell r="A3403" t="str">
            <v>Operational:Maintenance:Non-infrastructure:Corrective Maintenance:Emergency:Other Assets:Housing:Social Housing:Metalwork's</v>
          </cell>
        </row>
        <row r="3404">
          <cell r="A3404" t="str">
            <v>Operational:Maintenance:Non-infrastructure:Corrective Maintenance:Emergency:Other Assets:Housing:Social Housing:Pavements</v>
          </cell>
        </row>
        <row r="3405">
          <cell r="A3405" t="str">
            <v>Operational:Maintenance:Non-infrastructure:Corrective Maintenance:Emergency:Other Assets:Housing:Social Housing:Service Connections on Site</v>
          </cell>
        </row>
        <row r="3406">
          <cell r="A3406" t="str">
            <v>Operational:Maintenance:Non-infrastructure:Corrective Maintenance:Emergency:Computer Equipment</v>
          </cell>
        </row>
        <row r="3407">
          <cell r="A3407" t="str">
            <v>Operational:Maintenance:Non-infrastructure:Corrective Maintenance:Emergency:Furniture and Office Equipment</v>
          </cell>
        </row>
        <row r="3408">
          <cell r="A3408" t="str">
            <v>Operational:Maintenance:Non-infrastructure:Corrective Maintenance:Emergency:Heritage Assets</v>
          </cell>
        </row>
        <row r="3409">
          <cell r="A3409" t="str">
            <v>Operational:Maintenance:Non-infrastructure:Corrective Maintenance:Emergency:Heritage Assets:Monuments</v>
          </cell>
        </row>
        <row r="3410">
          <cell r="A3410" t="str">
            <v>Operational:Maintenance:Non-infrastructure:Corrective Maintenance:Emergency:Heritage Assets:Historic Buildings</v>
          </cell>
        </row>
        <row r="3411">
          <cell r="A3411" t="str">
            <v>Operational:Maintenance:Non-infrastructure:Corrective Maintenance:Emergency:Heritage Assets:Works of Art</v>
          </cell>
        </row>
        <row r="3412">
          <cell r="A3412" t="str">
            <v>Operational:Maintenance:Non-infrastructure:Corrective Maintenance:Emergency:Heritage Assets:Conservation Areas</v>
          </cell>
        </row>
        <row r="3413">
          <cell r="A3413" t="str">
            <v>Operational:Maintenance:Non-infrastructure:Corrective Maintenance:Emergency:Heritage Assets:Other Heritage</v>
          </cell>
        </row>
        <row r="3414">
          <cell r="A3414" t="str">
            <v>Operational:Maintenance:Non-infrastructure:Corrective Maintenance:Emergency:Intangible Assets</v>
          </cell>
        </row>
        <row r="3415">
          <cell r="A3415" t="str">
            <v>Operational:Maintenance:Non-infrastructure:Corrective Maintenance:Emergency:Intangible Assets:Servitudes</v>
          </cell>
        </row>
        <row r="3416">
          <cell r="A3416" t="str">
            <v>Operational:Maintenance:Non-infrastructure:Corrective Maintenance:Emergency:Intangible Assets:Licences and Rights</v>
          </cell>
        </row>
        <row r="3417">
          <cell r="A3417" t="str">
            <v>Operational:Maintenance:Non-infrastructure:Corrective Maintenance:Emergency:Intangible Assets:Licences and Rights:Water Rights</v>
          </cell>
        </row>
        <row r="3418">
          <cell r="A3418" t="str">
            <v>Operational:Maintenance:Non-infrastructure:Corrective Maintenance:Emergency:Intangible Assets:Licences and Rights:Effluent Licenses</v>
          </cell>
        </row>
        <row r="3419">
          <cell r="A3419" t="str">
            <v>Operational:Maintenance:Non-infrastructure:Corrective Maintenance:Emergency:Intangible Assets:Licences and Rights:Solid Waste Licenses</v>
          </cell>
        </row>
        <row r="3420">
          <cell r="A3420" t="str">
            <v>Operational:Maintenance:Non-infrastructure:Corrective Maintenance:Emergency:Intangible Assets:Licences and Rights:Computer Software and Applications</v>
          </cell>
        </row>
        <row r="3421">
          <cell r="A3421" t="str">
            <v>Operational:Maintenance:Non-infrastructure:Corrective Maintenance:Emergency:Intangible Assets:Licences and Rights:Load Settlement Software Applications</v>
          </cell>
        </row>
        <row r="3422">
          <cell r="A3422" t="str">
            <v>Operational:Maintenance:Non-infrastructure:Corrective Maintenance:Emergency:Intangible Assets:Licences and Rights:Unspecified</v>
          </cell>
        </row>
        <row r="3423">
          <cell r="A3423" t="str">
            <v>Operational:Maintenance:Non-infrastructure:Corrective Maintenance:Emergency:Investment Properties</v>
          </cell>
        </row>
        <row r="3424">
          <cell r="A3424" t="str">
            <v>Operational:Maintenance:Non-infrastructure:Corrective Maintenance:Emergency:Investment Properties:Revenue Generating</v>
          </cell>
        </row>
        <row r="3425">
          <cell r="A3425" t="str">
            <v>Operational:Maintenance:Non-infrastructure:Corrective Maintenance:Emergency:Investment Properties:Revenue Generating:Improved Property</v>
          </cell>
        </row>
        <row r="3426">
          <cell r="A3426" t="str">
            <v>Operational:Maintenance:Non-infrastructure:Corrective Maintenance:Emergency:Investment Properties:Revenue Generating:Unimproved Property</v>
          </cell>
        </row>
        <row r="3427">
          <cell r="A3427" t="str">
            <v>Operational:Maintenance:Non-infrastructure:Corrective Maintenance:Emergency:Investment Properties:Non-revenue Generating</v>
          </cell>
        </row>
        <row r="3428">
          <cell r="A3428" t="str">
            <v>Operational:Maintenance:Non-infrastructure:Corrective Maintenance:Emergency:Investment Properties:Non-revenue Generating:Improved Property</v>
          </cell>
        </row>
        <row r="3429">
          <cell r="A3429" t="str">
            <v>Operational:Maintenance:Non-infrastructure:Corrective Maintenance:Emergency:Investment Properties:Non-revenue Generating:Unimproved Property</v>
          </cell>
        </row>
        <row r="3430">
          <cell r="A3430" t="str">
            <v>Operational:Maintenance:Non-infrastructure:Corrective Maintenance:Emergency:Machinery and Equipment</v>
          </cell>
        </row>
        <row r="3431">
          <cell r="A3431" t="str">
            <v>Operational:Maintenance:Non-infrastructure:Corrective Maintenance:Emergency:Transport Assets</v>
          </cell>
        </row>
        <row r="3432">
          <cell r="A3432" t="str">
            <v>Operational:Maintenance:Non-infrastructure:Corrective Maintenance:Emergency:Libraries</v>
          </cell>
        </row>
        <row r="3433">
          <cell r="A3433" t="str">
            <v>Operational:Maintenance:Non-infrastructure:Corrective Maintenance:Emergency:Zoo's, Marine and Non-biological Animals</v>
          </cell>
        </row>
      </sheetData>
      <sheetData sheetId="24"/>
      <sheetData sheetId="25"/>
      <sheetData sheetId="26"/>
      <sheetData sheetId="27"/>
      <sheetData sheetId="28"/>
      <sheetData sheetId="29">
        <row r="2">
          <cell r="B2">
            <v>1241947.3999999999</v>
          </cell>
        </row>
      </sheetData>
      <sheetData sheetId="30"/>
      <sheetData sheetId="31"/>
      <sheetData sheetId="32"/>
      <sheetData sheetId="33"/>
      <sheetData sheetId="34">
        <row r="3">
          <cell r="A3" t="str">
            <v>Capital</v>
          </cell>
        </row>
      </sheetData>
      <sheetData sheetId="35">
        <row r="3">
          <cell r="A3" t="str">
            <v>Operational:Municipal Running Cost</v>
          </cell>
        </row>
      </sheetData>
      <sheetData sheetId="36">
        <row r="3">
          <cell r="A3" t="str">
            <v>Operational:Maintenance</v>
          </cell>
        </row>
      </sheetData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(PROPOSED)"/>
      <sheetName val="Item"/>
      <sheetName val="5.Net Assets"/>
      <sheetName val="6.Project"/>
      <sheetName val="7.Regional Identifier"/>
      <sheetName val="Sheet1"/>
      <sheetName val="COMMENTS"/>
      <sheetName val="Item_(PROPOSED)"/>
      <sheetName val="5_Net_Assets"/>
      <sheetName val="6_Project"/>
      <sheetName val="7_Regional_Identif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(1)"/>
      <sheetName val="SC7(2)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13e"/>
      <sheetName val="SC71charts"/>
      <sheetName val="Template_names"/>
      <sheetName val="Lookup_and_lists"/>
      <sheetName val="Org_structure"/>
      <sheetName val="C2-FinPerf_SC"/>
      <sheetName val="C3-FinPerf_V"/>
      <sheetName val="C4-FinPerf_RE"/>
    </sheetNames>
    <sheetDataSet>
      <sheetData sheetId="0" refreshError="1"/>
      <sheetData sheetId="1" refreshError="1"/>
      <sheetData sheetId="2">
        <row r="29">
          <cell r="B29" t="str">
            <v>Vote Description</v>
          </cell>
        </row>
        <row r="81">
          <cell r="B81" t="str">
            <v>Table C5 Monthly Budget Statement - Capital Expenditure (municipal vote, functional classification and funding)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9">
          <cell r="B29" t="str">
            <v>Vote Description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2941"/>
  <sheetViews>
    <sheetView tabSelected="1" view="pageBreakPreview" zoomScale="130" zoomScaleNormal="382" zoomScaleSheetLayoutView="130" workbookViewId="0">
      <pane xSplit="1" ySplit="4" topLeftCell="U5" activePane="bottomRight" state="frozen"/>
      <selection activeCell="G9" sqref="G9"/>
      <selection pane="topRight" activeCell="G9" sqref="G9"/>
      <selection pane="bottomLeft" activeCell="G9" sqref="G9"/>
      <selection pane="bottomRight" activeCell="AK3" sqref="AK3"/>
    </sheetView>
  </sheetViews>
  <sheetFormatPr defaultColWidth="8.5703125" defaultRowHeight="12.75" x14ac:dyDescent="0.2"/>
  <cols>
    <col min="1" max="1" width="35.42578125" style="11" customWidth="1"/>
    <col min="2" max="2" width="10.85546875" style="11" hidden="1" customWidth="1"/>
    <col min="3" max="3" width="10.85546875" style="11" customWidth="1"/>
    <col min="4" max="4" width="10.85546875" style="11" hidden="1" customWidth="1"/>
    <col min="5" max="5" width="10.85546875" style="11" bestFit="1" customWidth="1"/>
    <col min="6" max="6" width="10.5703125" style="11" hidden="1" customWidth="1"/>
    <col min="7" max="7" width="10.5703125" style="11" customWidth="1"/>
    <col min="8" max="8" width="10.5703125" style="11" hidden="1" customWidth="1"/>
    <col min="9" max="9" width="10.5703125" style="11" customWidth="1"/>
    <col min="10" max="10" width="10.85546875" style="11" hidden="1" customWidth="1"/>
    <col min="11" max="11" width="10.85546875" style="11" customWidth="1"/>
    <col min="12" max="12" width="10.85546875" style="11" hidden="1" customWidth="1"/>
    <col min="13" max="13" width="10.85546875" style="11" bestFit="1" customWidth="1"/>
    <col min="14" max="14" width="10.42578125" style="11" hidden="1" customWidth="1"/>
    <col min="15" max="15" width="10.42578125" style="11" customWidth="1"/>
    <col min="16" max="16" width="10.42578125" style="11" hidden="1" customWidth="1"/>
    <col min="17" max="17" width="10.42578125" style="11" customWidth="1"/>
    <col min="18" max="18" width="11.42578125" style="11" hidden="1" customWidth="1"/>
    <col min="19" max="19" width="10.42578125" style="11" customWidth="1"/>
    <col min="20" max="20" width="11.42578125" style="11" hidden="1" customWidth="1"/>
    <col min="21" max="21" width="11.42578125" style="11" customWidth="1"/>
    <col min="22" max="22" width="10.85546875" style="11" customWidth="1"/>
    <col min="23" max="23" width="10.85546875" style="11" bestFit="1" customWidth="1"/>
    <col min="24" max="24" width="10.85546875" style="140" customWidth="1"/>
    <col min="25" max="25" width="10.85546875" style="11" customWidth="1"/>
    <col min="26" max="26" width="10.5703125" style="11" customWidth="1"/>
    <col min="27" max="27" width="9.5703125" style="11" customWidth="1"/>
    <col min="28" max="16384" width="8.5703125" style="11"/>
  </cols>
  <sheetData>
    <row r="1" spans="1:27" s="3" customFormat="1" ht="27.75" customHeight="1" x14ac:dyDescent="0.25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s="7" customFormat="1" ht="49.35" customHeight="1" x14ac:dyDescent="0.25">
      <c r="A2" s="4"/>
      <c r="B2" s="5">
        <v>45474</v>
      </c>
      <c r="C2" s="5">
        <v>45474</v>
      </c>
      <c r="D2" s="5">
        <v>45505</v>
      </c>
      <c r="E2" s="5">
        <v>45505</v>
      </c>
      <c r="F2" s="5">
        <v>45536</v>
      </c>
      <c r="G2" s="5">
        <v>45536</v>
      </c>
      <c r="H2" s="5">
        <v>45566</v>
      </c>
      <c r="I2" s="5">
        <v>45566</v>
      </c>
      <c r="J2" s="5">
        <v>45597</v>
      </c>
      <c r="K2" s="5">
        <v>45597</v>
      </c>
      <c r="L2" s="5">
        <v>45627</v>
      </c>
      <c r="M2" s="5">
        <v>45627</v>
      </c>
      <c r="N2" s="5">
        <v>45658</v>
      </c>
      <c r="O2" s="5">
        <v>45658</v>
      </c>
      <c r="P2" s="5">
        <v>45689</v>
      </c>
      <c r="Q2" s="5">
        <v>45689</v>
      </c>
      <c r="R2" s="5">
        <v>45717</v>
      </c>
      <c r="S2" s="5">
        <v>45717</v>
      </c>
      <c r="T2" s="5">
        <v>45748</v>
      </c>
      <c r="U2" s="5">
        <v>45748</v>
      </c>
      <c r="V2" s="5">
        <v>45778</v>
      </c>
      <c r="W2" s="5">
        <v>45809</v>
      </c>
      <c r="X2" s="6" t="s">
        <v>137</v>
      </c>
      <c r="Y2" s="6" t="s">
        <v>305</v>
      </c>
      <c r="Z2" s="6" t="s">
        <v>667</v>
      </c>
    </row>
    <row r="3" spans="1:27" s="7" customFormat="1" ht="18" customHeight="1" x14ac:dyDescent="0.25">
      <c r="A3" s="4"/>
      <c r="B3" s="4" t="s">
        <v>138</v>
      </c>
      <c r="C3" s="4" t="s">
        <v>411</v>
      </c>
      <c r="D3" s="4" t="s">
        <v>138</v>
      </c>
      <c r="E3" s="4" t="s">
        <v>411</v>
      </c>
      <c r="F3" s="4" t="s">
        <v>138</v>
      </c>
      <c r="G3" s="4" t="s">
        <v>411</v>
      </c>
      <c r="H3" s="4" t="s">
        <v>138</v>
      </c>
      <c r="I3" s="4" t="s">
        <v>411</v>
      </c>
      <c r="J3" s="4" t="s">
        <v>138</v>
      </c>
      <c r="K3" s="4" t="s">
        <v>411</v>
      </c>
      <c r="L3" s="4" t="s">
        <v>138</v>
      </c>
      <c r="M3" s="4" t="s">
        <v>411</v>
      </c>
      <c r="N3" s="4" t="s">
        <v>138</v>
      </c>
      <c r="O3" s="4" t="s">
        <v>411</v>
      </c>
      <c r="P3" s="4" t="s">
        <v>138</v>
      </c>
      <c r="Q3" s="4" t="s">
        <v>411</v>
      </c>
      <c r="R3" s="4" t="s">
        <v>138</v>
      </c>
      <c r="S3" s="4" t="s">
        <v>411</v>
      </c>
      <c r="T3" s="4" t="s">
        <v>138</v>
      </c>
      <c r="U3" s="4" t="s">
        <v>411</v>
      </c>
      <c r="V3" s="4" t="s">
        <v>138</v>
      </c>
      <c r="W3" s="4" t="s">
        <v>138</v>
      </c>
      <c r="X3" s="4" t="s">
        <v>138</v>
      </c>
      <c r="Y3" s="4" t="s">
        <v>138</v>
      </c>
      <c r="Z3" s="4" t="s">
        <v>138</v>
      </c>
    </row>
    <row r="4" spans="1:27" s="7" customFormat="1" ht="18.75" customHeight="1" x14ac:dyDescent="0.25">
      <c r="A4" s="4"/>
      <c r="B4" s="4" t="s">
        <v>139</v>
      </c>
      <c r="C4" s="4" t="s">
        <v>139</v>
      </c>
      <c r="D4" s="4" t="s">
        <v>139</v>
      </c>
      <c r="E4" s="4" t="s">
        <v>139</v>
      </c>
      <c r="F4" s="4" t="s">
        <v>139</v>
      </c>
      <c r="G4" s="4" t="s">
        <v>139</v>
      </c>
      <c r="H4" s="4" t="s">
        <v>139</v>
      </c>
      <c r="I4" s="4" t="s">
        <v>139</v>
      </c>
      <c r="J4" s="4" t="s">
        <v>139</v>
      </c>
      <c r="K4" s="4" t="s">
        <v>139</v>
      </c>
      <c r="L4" s="4" t="s">
        <v>139</v>
      </c>
      <c r="M4" s="4" t="s">
        <v>139</v>
      </c>
      <c r="N4" s="4" t="s">
        <v>139</v>
      </c>
      <c r="O4" s="4" t="s">
        <v>139</v>
      </c>
      <c r="P4" s="4" t="s">
        <v>139</v>
      </c>
      <c r="Q4" s="4" t="s">
        <v>139</v>
      </c>
      <c r="R4" s="4" t="s">
        <v>139</v>
      </c>
      <c r="S4" s="4" t="s">
        <v>139</v>
      </c>
      <c r="T4" s="4" t="s">
        <v>139</v>
      </c>
      <c r="U4" s="4" t="s">
        <v>139</v>
      </c>
      <c r="V4" s="4" t="s">
        <v>139</v>
      </c>
      <c r="W4" s="4" t="s">
        <v>139</v>
      </c>
      <c r="X4" s="4" t="s">
        <v>139</v>
      </c>
      <c r="Y4" s="4" t="s">
        <v>139</v>
      </c>
      <c r="Z4" s="4" t="s">
        <v>139</v>
      </c>
    </row>
    <row r="5" spans="1:27" ht="12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/>
    </row>
    <row r="6" spans="1:27" ht="18" customHeight="1" x14ac:dyDescent="0.2">
      <c r="A6" s="12" t="s">
        <v>140</v>
      </c>
      <c r="B6" s="13">
        <v>105174</v>
      </c>
      <c r="C6" s="13">
        <v>48028</v>
      </c>
      <c r="D6" s="13">
        <v>59400</v>
      </c>
      <c r="E6" s="13">
        <v>51509</v>
      </c>
      <c r="F6" s="13">
        <v>57838</v>
      </c>
      <c r="G6" s="13">
        <v>50720</v>
      </c>
      <c r="H6" s="13">
        <v>58204</v>
      </c>
      <c r="I6" s="13">
        <v>51295</v>
      </c>
      <c r="J6" s="13">
        <v>58366</v>
      </c>
      <c r="K6" s="13">
        <v>52141</v>
      </c>
      <c r="L6" s="13">
        <v>59247</v>
      </c>
      <c r="M6" s="13">
        <v>56876</v>
      </c>
      <c r="N6" s="13">
        <v>58993</v>
      </c>
      <c r="O6" s="13">
        <v>50160</v>
      </c>
      <c r="P6" s="13">
        <v>58881</v>
      </c>
      <c r="Q6" s="13">
        <v>54116</v>
      </c>
      <c r="R6" s="13">
        <v>59138</v>
      </c>
      <c r="S6" s="13">
        <v>54313</v>
      </c>
      <c r="T6" s="13">
        <v>58853</v>
      </c>
      <c r="U6" s="13">
        <v>49444</v>
      </c>
      <c r="V6" s="13">
        <v>57490</v>
      </c>
      <c r="W6" s="13">
        <v>63303</v>
      </c>
      <c r="X6" s="13">
        <v>754887</v>
      </c>
      <c r="Y6" s="13">
        <v>782815</v>
      </c>
      <c r="Z6" s="13">
        <v>821956</v>
      </c>
      <c r="AA6" s="10"/>
    </row>
    <row r="7" spans="1:27" ht="18" customHeight="1" x14ac:dyDescent="0.2">
      <c r="A7" s="12" t="s">
        <v>412</v>
      </c>
      <c r="B7" s="13">
        <v>239966</v>
      </c>
      <c r="C7" s="13">
        <v>178023</v>
      </c>
      <c r="D7" s="13">
        <v>250559</v>
      </c>
      <c r="E7" s="13">
        <v>262812</v>
      </c>
      <c r="F7" s="13">
        <v>239066</v>
      </c>
      <c r="G7" s="13">
        <v>238772</v>
      </c>
      <c r="H7" s="13">
        <v>219945</v>
      </c>
      <c r="I7" s="13">
        <v>219218</v>
      </c>
      <c r="J7" s="13">
        <v>205869</v>
      </c>
      <c r="K7" s="13">
        <v>150591</v>
      </c>
      <c r="L7" s="13">
        <v>206592</v>
      </c>
      <c r="M7" s="13">
        <v>211161</v>
      </c>
      <c r="N7" s="13">
        <v>210224</v>
      </c>
      <c r="O7" s="13">
        <v>181466</v>
      </c>
      <c r="P7" s="13">
        <v>216218</v>
      </c>
      <c r="Q7" s="13">
        <v>185918</v>
      </c>
      <c r="R7" s="13">
        <v>118481</v>
      </c>
      <c r="S7" s="13">
        <v>183332</v>
      </c>
      <c r="T7" s="13">
        <v>220460</v>
      </c>
      <c r="U7" s="13">
        <v>189840</v>
      </c>
      <c r="V7" s="13">
        <v>247225</v>
      </c>
      <c r="W7" s="13">
        <v>344944</v>
      </c>
      <c r="X7" s="13">
        <v>2719549</v>
      </c>
      <c r="Y7" s="13">
        <v>3064315</v>
      </c>
      <c r="Z7" s="13">
        <v>3337039</v>
      </c>
      <c r="AA7" s="10"/>
    </row>
    <row r="8" spans="1:27" ht="18" customHeight="1" x14ac:dyDescent="0.2">
      <c r="A8" s="12" t="s">
        <v>413</v>
      </c>
      <c r="B8" s="13">
        <v>56541</v>
      </c>
      <c r="C8" s="13">
        <v>36598</v>
      </c>
      <c r="D8" s="13">
        <v>67591</v>
      </c>
      <c r="E8" s="13">
        <v>31310</v>
      </c>
      <c r="F8" s="13">
        <v>67517</v>
      </c>
      <c r="G8" s="13">
        <v>43124</v>
      </c>
      <c r="H8" s="13">
        <v>65319</v>
      </c>
      <c r="I8" s="13">
        <v>50693</v>
      </c>
      <c r="J8" s="13">
        <v>57916</v>
      </c>
      <c r="K8" s="13">
        <v>36583</v>
      </c>
      <c r="L8" s="13">
        <v>56052</v>
      </c>
      <c r="M8" s="13">
        <v>39774</v>
      </c>
      <c r="N8" s="13">
        <v>51255</v>
      </c>
      <c r="O8" s="13">
        <v>43448</v>
      </c>
      <c r="P8" s="13">
        <v>50091</v>
      </c>
      <c r="Q8" s="13">
        <v>39304</v>
      </c>
      <c r="R8" s="13">
        <v>60029</v>
      </c>
      <c r="S8" s="13">
        <v>38337</v>
      </c>
      <c r="T8" s="13">
        <v>47962</v>
      </c>
      <c r="U8" s="13">
        <v>40252</v>
      </c>
      <c r="V8" s="13">
        <v>49755</v>
      </c>
      <c r="W8" s="13">
        <v>58196</v>
      </c>
      <c r="X8" s="13">
        <v>688224</v>
      </c>
      <c r="Y8" s="13">
        <v>726346</v>
      </c>
      <c r="Z8" s="13">
        <v>764116</v>
      </c>
      <c r="AA8" s="10"/>
    </row>
    <row r="9" spans="1:27" ht="18" customHeight="1" x14ac:dyDescent="0.2">
      <c r="A9" s="12" t="s">
        <v>414</v>
      </c>
      <c r="B9" s="13">
        <v>11890</v>
      </c>
      <c r="C9" s="13">
        <v>10607</v>
      </c>
      <c r="D9" s="13">
        <v>11350</v>
      </c>
      <c r="E9" s="13">
        <v>10451</v>
      </c>
      <c r="F9" s="13">
        <v>12081</v>
      </c>
      <c r="G9" s="13">
        <v>10087</v>
      </c>
      <c r="H9" s="13">
        <v>11832</v>
      </c>
      <c r="I9" s="13">
        <v>10778</v>
      </c>
      <c r="J9" s="13">
        <v>11509</v>
      </c>
      <c r="K9" s="13">
        <v>10140</v>
      </c>
      <c r="L9" s="13">
        <v>11700</v>
      </c>
      <c r="M9" s="13">
        <v>11041</v>
      </c>
      <c r="N9" s="13">
        <v>11539</v>
      </c>
      <c r="O9" s="13">
        <v>10406</v>
      </c>
      <c r="P9" s="13">
        <v>13203</v>
      </c>
      <c r="Q9" s="13">
        <v>10268</v>
      </c>
      <c r="R9" s="13">
        <v>11136</v>
      </c>
      <c r="S9" s="13">
        <v>10855</v>
      </c>
      <c r="T9" s="13">
        <v>13642</v>
      </c>
      <c r="U9" s="13">
        <v>9974</v>
      </c>
      <c r="V9" s="13">
        <v>10794</v>
      </c>
      <c r="W9" s="13">
        <v>10799</v>
      </c>
      <c r="X9" s="13">
        <v>141475</v>
      </c>
      <c r="Y9" s="13">
        <v>149028</v>
      </c>
      <c r="Z9" s="13">
        <v>156480</v>
      </c>
      <c r="AA9" s="10"/>
    </row>
    <row r="10" spans="1:27" ht="18" customHeight="1" x14ac:dyDescent="0.2">
      <c r="A10" s="12" t="s">
        <v>415</v>
      </c>
      <c r="B10" s="13">
        <v>10314</v>
      </c>
      <c r="C10" s="13">
        <v>5478</v>
      </c>
      <c r="D10" s="13">
        <v>10217</v>
      </c>
      <c r="E10" s="13">
        <v>4117</v>
      </c>
      <c r="F10" s="13">
        <v>10517</v>
      </c>
      <c r="G10" s="13">
        <v>3827</v>
      </c>
      <c r="H10" s="13">
        <v>10809</v>
      </c>
      <c r="I10" s="13">
        <v>3579</v>
      </c>
      <c r="J10" s="13">
        <v>11110</v>
      </c>
      <c r="K10" s="13">
        <v>3710</v>
      </c>
      <c r="L10" s="13">
        <v>11000</v>
      </c>
      <c r="M10" s="13">
        <v>4153</v>
      </c>
      <c r="N10" s="13">
        <v>11053</v>
      </c>
      <c r="O10" s="13">
        <v>3629</v>
      </c>
      <c r="P10" s="13">
        <v>10464</v>
      </c>
      <c r="Q10" s="13">
        <v>4050</v>
      </c>
      <c r="R10" s="13">
        <v>10783</v>
      </c>
      <c r="S10" s="13">
        <v>3686</v>
      </c>
      <c r="T10" s="13">
        <v>10989</v>
      </c>
      <c r="U10" s="13">
        <v>3146</v>
      </c>
      <c r="V10" s="13">
        <v>10293</v>
      </c>
      <c r="W10" s="13">
        <v>11219</v>
      </c>
      <c r="X10" s="13">
        <v>128768</v>
      </c>
      <c r="Y10" s="13">
        <v>135645</v>
      </c>
      <c r="Z10" s="13">
        <v>142427</v>
      </c>
      <c r="AA10" s="10"/>
    </row>
    <row r="11" spans="1:27" ht="18" customHeight="1" x14ac:dyDescent="0.2">
      <c r="A11" s="14" t="s">
        <v>141</v>
      </c>
      <c r="B11" s="13">
        <v>2198</v>
      </c>
      <c r="C11" s="13">
        <v>830</v>
      </c>
      <c r="D11" s="13">
        <v>2015</v>
      </c>
      <c r="E11" s="13">
        <v>1858</v>
      </c>
      <c r="F11" s="13">
        <v>2020</v>
      </c>
      <c r="G11" s="13">
        <v>3798</v>
      </c>
      <c r="H11" s="13">
        <v>2136</v>
      </c>
      <c r="I11" s="13">
        <v>6668</v>
      </c>
      <c r="J11" s="13">
        <v>1991</v>
      </c>
      <c r="K11" s="13">
        <v>793</v>
      </c>
      <c r="L11" s="13">
        <v>2080</v>
      </c>
      <c r="M11" s="13">
        <v>478</v>
      </c>
      <c r="N11" s="13">
        <v>2203</v>
      </c>
      <c r="O11" s="13">
        <v>13778</v>
      </c>
      <c r="P11" s="13">
        <v>1923</v>
      </c>
      <c r="Q11" s="13">
        <v>1036</v>
      </c>
      <c r="R11" s="13">
        <v>1963</v>
      </c>
      <c r="S11" s="13">
        <v>671</v>
      </c>
      <c r="T11" s="13">
        <v>1856</v>
      </c>
      <c r="U11" s="13">
        <v>724</v>
      </c>
      <c r="V11" s="13">
        <v>2022</v>
      </c>
      <c r="W11" s="13">
        <v>2453</v>
      </c>
      <c r="X11" s="13">
        <v>24860</v>
      </c>
      <c r="Y11" s="13">
        <v>26111</v>
      </c>
      <c r="Z11" s="13">
        <v>27417</v>
      </c>
      <c r="AA11" s="10"/>
    </row>
    <row r="12" spans="1:27" ht="18" customHeight="1" x14ac:dyDescent="0.2">
      <c r="A12" s="14" t="s">
        <v>142</v>
      </c>
      <c r="B12" s="13">
        <v>3750</v>
      </c>
      <c r="C12" s="13">
        <v>2478</v>
      </c>
      <c r="D12" s="13">
        <v>3750</v>
      </c>
      <c r="E12" s="13">
        <v>1606</v>
      </c>
      <c r="F12" s="13">
        <v>3750</v>
      </c>
      <c r="G12" s="13">
        <v>705</v>
      </c>
      <c r="H12" s="13">
        <v>3750</v>
      </c>
      <c r="I12" s="13">
        <v>6247</v>
      </c>
      <c r="J12" s="13">
        <v>3750</v>
      </c>
      <c r="K12" s="13">
        <v>1372</v>
      </c>
      <c r="L12" s="13">
        <v>3750</v>
      </c>
      <c r="M12" s="13">
        <v>1400</v>
      </c>
      <c r="N12" s="13">
        <v>3750</v>
      </c>
      <c r="O12" s="13">
        <v>1404</v>
      </c>
      <c r="P12" s="13">
        <v>3750</v>
      </c>
      <c r="Q12" s="13">
        <v>319</v>
      </c>
      <c r="R12" s="13">
        <v>3750</v>
      </c>
      <c r="S12" s="13">
        <v>1395</v>
      </c>
      <c r="T12" s="13">
        <v>3750</v>
      </c>
      <c r="U12" s="13">
        <v>3102</v>
      </c>
      <c r="V12" s="13">
        <v>3750</v>
      </c>
      <c r="W12" s="13">
        <v>3750</v>
      </c>
      <c r="X12" s="13">
        <v>45000</v>
      </c>
      <c r="Y12" s="13">
        <v>50000</v>
      </c>
      <c r="Z12" s="13">
        <v>55000</v>
      </c>
      <c r="AA12" s="10"/>
    </row>
    <row r="13" spans="1:27" ht="18" customHeight="1" x14ac:dyDescent="0.2">
      <c r="A13" s="14" t="s">
        <v>143</v>
      </c>
      <c r="B13" s="13">
        <v>0</v>
      </c>
      <c r="C13" s="13">
        <v>128</v>
      </c>
      <c r="D13" s="13"/>
      <c r="E13" s="13">
        <v>92</v>
      </c>
      <c r="F13" s="13">
        <v>0</v>
      </c>
      <c r="G13" s="13">
        <v>48</v>
      </c>
      <c r="H13" s="13">
        <v>0</v>
      </c>
      <c r="I13" s="13">
        <v>85</v>
      </c>
      <c r="J13" s="13">
        <v>0</v>
      </c>
      <c r="K13" s="13">
        <v>91</v>
      </c>
      <c r="L13" s="13">
        <v>0</v>
      </c>
      <c r="M13" s="13">
        <v>140</v>
      </c>
      <c r="N13" s="13">
        <v>0</v>
      </c>
      <c r="O13" s="13">
        <v>102</v>
      </c>
      <c r="P13" s="13">
        <v>0</v>
      </c>
      <c r="Q13" s="13">
        <v>78</v>
      </c>
      <c r="R13" s="13">
        <v>0</v>
      </c>
      <c r="S13" s="13">
        <v>82</v>
      </c>
      <c r="T13" s="13">
        <v>0</v>
      </c>
      <c r="U13" s="13">
        <v>69</v>
      </c>
      <c r="V13" s="13">
        <v>0</v>
      </c>
      <c r="W13" s="13">
        <v>27</v>
      </c>
      <c r="X13" s="13">
        <v>27</v>
      </c>
      <c r="Y13" s="13">
        <v>15</v>
      </c>
      <c r="Z13" s="13">
        <v>16</v>
      </c>
      <c r="AA13" s="10"/>
    </row>
    <row r="14" spans="1:27" ht="18" customHeight="1" x14ac:dyDescent="0.2">
      <c r="A14" s="14" t="s">
        <v>144</v>
      </c>
      <c r="B14" s="13">
        <v>134</v>
      </c>
      <c r="C14" s="13">
        <v>182</v>
      </c>
      <c r="D14" s="13">
        <v>134</v>
      </c>
      <c r="E14" s="13">
        <v>113</v>
      </c>
      <c r="F14" s="13">
        <v>128</v>
      </c>
      <c r="G14" s="13">
        <v>146</v>
      </c>
      <c r="H14" s="13">
        <v>140</v>
      </c>
      <c r="I14" s="13">
        <v>160</v>
      </c>
      <c r="J14" s="13">
        <v>167</v>
      </c>
      <c r="K14" s="13">
        <v>263</v>
      </c>
      <c r="L14" s="13">
        <v>133</v>
      </c>
      <c r="M14" s="13">
        <v>344</v>
      </c>
      <c r="N14" s="13">
        <v>142</v>
      </c>
      <c r="O14" s="13">
        <v>166</v>
      </c>
      <c r="P14" s="13">
        <v>142</v>
      </c>
      <c r="Q14" s="13">
        <v>154</v>
      </c>
      <c r="R14" s="13">
        <v>125</v>
      </c>
      <c r="S14" s="13">
        <v>136</v>
      </c>
      <c r="T14" s="13">
        <v>137</v>
      </c>
      <c r="U14" s="13">
        <v>221</v>
      </c>
      <c r="V14" s="13">
        <v>267</v>
      </c>
      <c r="W14" s="13">
        <v>193</v>
      </c>
      <c r="X14" s="13">
        <v>1842</v>
      </c>
      <c r="Y14" s="13">
        <v>7370</v>
      </c>
      <c r="Z14" s="13">
        <v>7370</v>
      </c>
      <c r="AA14" s="10"/>
    </row>
    <row r="15" spans="1:27" ht="18" customHeight="1" x14ac:dyDescent="0.2">
      <c r="A15" s="14" t="s">
        <v>145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/>
      <c r="H15" s="13">
        <v>0</v>
      </c>
      <c r="I15" s="13">
        <v>0</v>
      </c>
      <c r="J15" s="13">
        <v>0</v>
      </c>
      <c r="K15" s="13"/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3813</v>
      </c>
      <c r="Z15" s="13">
        <v>4004</v>
      </c>
      <c r="AA15" s="10"/>
    </row>
    <row r="16" spans="1:27" ht="18" customHeight="1" x14ac:dyDescent="0.2">
      <c r="A16" s="14" t="s">
        <v>146</v>
      </c>
      <c r="B16" s="13">
        <v>1020</v>
      </c>
      <c r="C16" s="13">
        <v>677</v>
      </c>
      <c r="D16" s="13">
        <v>1358</v>
      </c>
      <c r="E16" s="13">
        <v>976</v>
      </c>
      <c r="F16" s="13">
        <v>1042</v>
      </c>
      <c r="G16" s="13">
        <v>1070</v>
      </c>
      <c r="H16" s="13">
        <v>1509</v>
      </c>
      <c r="I16" s="13">
        <v>0</v>
      </c>
      <c r="J16" s="13">
        <v>1036</v>
      </c>
      <c r="K16" s="13">
        <v>1077</v>
      </c>
      <c r="L16" s="13">
        <v>1487</v>
      </c>
      <c r="M16" s="13">
        <v>1487</v>
      </c>
      <c r="N16" s="13">
        <v>-599</v>
      </c>
      <c r="O16" s="13">
        <v>1092</v>
      </c>
      <c r="P16" s="13">
        <v>1193</v>
      </c>
      <c r="Q16" s="13">
        <v>1157</v>
      </c>
      <c r="R16" s="13">
        <v>1245</v>
      </c>
      <c r="S16" s="13">
        <v>0</v>
      </c>
      <c r="T16" s="13">
        <v>1241</v>
      </c>
      <c r="U16" s="13">
        <v>1920</v>
      </c>
      <c r="V16" s="13">
        <v>1314</v>
      </c>
      <c r="W16" s="13">
        <v>1405</v>
      </c>
      <c r="X16" s="13">
        <v>13251</v>
      </c>
      <c r="Y16" s="13">
        <v>9620</v>
      </c>
      <c r="Z16" s="13">
        <v>9620</v>
      </c>
      <c r="AA16" s="10"/>
    </row>
    <row r="17" spans="1:28" ht="18" customHeight="1" x14ac:dyDescent="0.2">
      <c r="A17" s="14" t="s">
        <v>147</v>
      </c>
      <c r="B17" s="13">
        <v>219816</v>
      </c>
      <c r="C17" s="13">
        <v>231771</v>
      </c>
      <c r="D17" s="13">
        <v>3503</v>
      </c>
      <c r="E17" s="13">
        <v>3300</v>
      </c>
      <c r="F17" s="13">
        <v>0</v>
      </c>
      <c r="G17" s="13">
        <v>296</v>
      </c>
      <c r="H17" s="13">
        <v>4429</v>
      </c>
      <c r="I17" s="13">
        <v>12886</v>
      </c>
      <c r="J17" s="13">
        <v>14170</v>
      </c>
      <c r="K17" s="13">
        <v>1203</v>
      </c>
      <c r="L17" s="13">
        <v>186555</v>
      </c>
      <c r="M17" s="13">
        <v>185921</v>
      </c>
      <c r="N17" s="13">
        <v>154</v>
      </c>
      <c r="O17" s="13">
        <v>0</v>
      </c>
      <c r="P17" s="13">
        <v>695</v>
      </c>
      <c r="Q17" s="13">
        <v>311</v>
      </c>
      <c r="R17" s="13">
        <v>158023</v>
      </c>
      <c r="S17" s="13">
        <v>140614</v>
      </c>
      <c r="T17" s="13">
        <v>0</v>
      </c>
      <c r="U17" s="13">
        <v>261</v>
      </c>
      <c r="V17" s="13">
        <v>0</v>
      </c>
      <c r="W17" s="13">
        <v>0</v>
      </c>
      <c r="X17" s="13">
        <v>587345</v>
      </c>
      <c r="Y17" s="13">
        <v>613555</v>
      </c>
      <c r="Z17" s="13">
        <v>644094</v>
      </c>
      <c r="AA17" s="10"/>
    </row>
    <row r="18" spans="1:28" ht="18" customHeight="1" x14ac:dyDescent="0.2">
      <c r="A18" s="14" t="s">
        <v>148</v>
      </c>
      <c r="B18" s="13">
        <v>2197</v>
      </c>
      <c r="C18" s="13">
        <v>118829</v>
      </c>
      <c r="D18" s="13">
        <v>1577</v>
      </c>
      <c r="E18" s="13">
        <v>55186</v>
      </c>
      <c r="F18" s="13">
        <v>1595</v>
      </c>
      <c r="G18" s="13">
        <v>91624</v>
      </c>
      <c r="H18" s="13">
        <v>2283</v>
      </c>
      <c r="I18" s="13">
        <v>92088</v>
      </c>
      <c r="J18" s="13">
        <v>2047</v>
      </c>
      <c r="K18" s="13">
        <v>91220</v>
      </c>
      <c r="L18" s="13">
        <v>2263</v>
      </c>
      <c r="M18" s="13">
        <v>-14423</v>
      </c>
      <c r="N18" s="13">
        <v>2216</v>
      </c>
      <c r="O18" s="13">
        <v>52724</v>
      </c>
      <c r="P18" s="13">
        <v>1326</v>
      </c>
      <c r="Q18" s="13">
        <v>53190</v>
      </c>
      <c r="R18" s="13">
        <v>1363</v>
      </c>
      <c r="S18" s="13">
        <v>40880</v>
      </c>
      <c r="T18" s="13">
        <v>1527</v>
      </c>
      <c r="U18" s="13">
        <v>66019</v>
      </c>
      <c r="V18" s="13">
        <v>1920</v>
      </c>
      <c r="W18" s="13">
        <v>9594</v>
      </c>
      <c r="X18" s="13">
        <v>29908</v>
      </c>
      <c r="Y18" s="13">
        <v>30728</v>
      </c>
      <c r="Z18" s="13">
        <v>31438</v>
      </c>
      <c r="AA18" s="10"/>
    </row>
    <row r="19" spans="1:28" ht="18" customHeight="1" x14ac:dyDescent="0.2">
      <c r="A19" s="14" t="s">
        <v>149</v>
      </c>
      <c r="B19" s="13">
        <v>97541</v>
      </c>
      <c r="C19" s="13">
        <v>100289</v>
      </c>
      <c r="D19" s="13">
        <v>2081</v>
      </c>
      <c r="E19" s="13">
        <v>1500</v>
      </c>
      <c r="F19" s="13">
        <v>500</v>
      </c>
      <c r="G19" s="13"/>
      <c r="H19" s="13">
        <v>0</v>
      </c>
      <c r="I19" s="13">
        <v>0</v>
      </c>
      <c r="J19" s="13"/>
      <c r="K19" s="13">
        <v>18000</v>
      </c>
      <c r="L19" s="13">
        <v>48137</v>
      </c>
      <c r="M19" s="13">
        <v>47449</v>
      </c>
      <c r="N19" s="13">
        <v>568</v>
      </c>
      <c r="O19" s="13">
        <v>2000</v>
      </c>
      <c r="P19" s="13">
        <v>0</v>
      </c>
      <c r="Q19" s="13">
        <v>0</v>
      </c>
      <c r="R19" s="13">
        <v>70177</v>
      </c>
      <c r="S19" s="13">
        <v>35210</v>
      </c>
      <c r="T19" s="13">
        <v>0</v>
      </c>
      <c r="U19" s="13">
        <v>0</v>
      </c>
      <c r="V19" s="13">
        <v>0</v>
      </c>
      <c r="W19" s="13">
        <v>0</v>
      </c>
      <c r="X19" s="13">
        <v>219004</v>
      </c>
      <c r="Y19" s="13">
        <v>202524</v>
      </c>
      <c r="Z19" s="13">
        <v>228273</v>
      </c>
      <c r="AA19" s="10"/>
    </row>
    <row r="20" spans="1:28" ht="18" customHeight="1" thickBot="1" x14ac:dyDescent="0.25">
      <c r="A20" s="15" t="s">
        <v>150</v>
      </c>
      <c r="B20" s="13">
        <v>0</v>
      </c>
      <c r="C20" s="13">
        <v>0</v>
      </c>
      <c r="D20" s="13"/>
      <c r="E20" s="13"/>
      <c r="F20" s="13">
        <v>0</v>
      </c>
      <c r="G20" s="13"/>
      <c r="H20" s="13">
        <v>0</v>
      </c>
      <c r="I20" s="13">
        <v>0</v>
      </c>
      <c r="J20" s="13">
        <v>0</v>
      </c>
      <c r="K20" s="13"/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0"/>
    </row>
    <row r="21" spans="1:28" ht="26.25" customHeight="1" thickBot="1" x14ac:dyDescent="0.25">
      <c r="A21" s="16" t="s">
        <v>151</v>
      </c>
      <c r="B21" s="17">
        <f t="shared" ref="B21:Z21" si="0">SUM(B6:B20)</f>
        <v>750541</v>
      </c>
      <c r="C21" s="17">
        <f t="shared" si="0"/>
        <v>733918</v>
      </c>
      <c r="D21" s="17">
        <f t="shared" ref="D21" si="1">SUM(D6:D20)</f>
        <v>413535</v>
      </c>
      <c r="E21" s="17">
        <f t="shared" si="0"/>
        <v>424830</v>
      </c>
      <c r="F21" s="17">
        <f t="shared" ref="F21:G21" si="2">SUM(F6:F20)</f>
        <v>396054</v>
      </c>
      <c r="G21" s="17">
        <f t="shared" si="2"/>
        <v>444217</v>
      </c>
      <c r="H21" s="17">
        <f t="shared" si="0"/>
        <v>380356</v>
      </c>
      <c r="I21" s="17">
        <f t="shared" ref="I21" si="3">SUM(I6:I20)</f>
        <v>453697</v>
      </c>
      <c r="J21" s="17">
        <f t="shared" ref="J21" si="4">SUM(J6:J20)</f>
        <v>367931</v>
      </c>
      <c r="K21" s="17">
        <f t="shared" si="0"/>
        <v>367184</v>
      </c>
      <c r="L21" s="17">
        <f>SUM(L6:L20)</f>
        <v>588996</v>
      </c>
      <c r="M21" s="17">
        <f>SUM(M6:M20)</f>
        <v>545801</v>
      </c>
      <c r="N21" s="17">
        <f t="shared" si="0"/>
        <v>351498</v>
      </c>
      <c r="O21" s="17">
        <f t="shared" ref="O21" si="5">SUM(O6:O20)</f>
        <v>360375</v>
      </c>
      <c r="P21" s="17">
        <f t="shared" si="0"/>
        <v>357886</v>
      </c>
      <c r="Q21" s="17">
        <f t="shared" ref="Q21:S21" si="6">SUM(Q6:Q20)</f>
        <v>349901</v>
      </c>
      <c r="R21" s="17">
        <f t="shared" si="0"/>
        <v>496213</v>
      </c>
      <c r="S21" s="17">
        <f t="shared" si="6"/>
        <v>509511</v>
      </c>
      <c r="T21" s="17">
        <f t="shared" ref="T21" si="7">SUM(T6:T20)</f>
        <v>360417</v>
      </c>
      <c r="U21" s="17">
        <f t="shared" si="0"/>
        <v>364972</v>
      </c>
      <c r="V21" s="17">
        <f t="shared" si="0"/>
        <v>384830</v>
      </c>
      <c r="W21" s="17">
        <f t="shared" si="0"/>
        <v>505883</v>
      </c>
      <c r="X21" s="17">
        <f t="shared" si="0"/>
        <v>5354140</v>
      </c>
      <c r="Y21" s="17">
        <f t="shared" si="0"/>
        <v>5801885</v>
      </c>
      <c r="Z21" s="17">
        <f t="shared" si="0"/>
        <v>6229250</v>
      </c>
      <c r="AA21" s="10"/>
      <c r="AB21" s="10"/>
    </row>
    <row r="22" spans="1:28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8" x14ac:dyDescent="0.2">
      <c r="X23" s="11"/>
    </row>
    <row r="24" spans="1:28" x14ac:dyDescent="0.2">
      <c r="X24" s="11"/>
    </row>
    <row r="25" spans="1:28" x14ac:dyDescent="0.2">
      <c r="X25" s="11"/>
    </row>
    <row r="26" spans="1:28" x14ac:dyDescent="0.2">
      <c r="X26" s="11"/>
    </row>
    <row r="27" spans="1:28" x14ac:dyDescent="0.2">
      <c r="X27" s="11"/>
    </row>
    <row r="28" spans="1:28" x14ac:dyDescent="0.2">
      <c r="X28" s="11"/>
    </row>
    <row r="29" spans="1:28" x14ac:dyDescent="0.2">
      <c r="X29" s="11"/>
    </row>
    <row r="30" spans="1:28" x14ac:dyDescent="0.2">
      <c r="X30" s="11"/>
    </row>
    <row r="31" spans="1:28" x14ac:dyDescent="0.2">
      <c r="X31" s="11"/>
    </row>
    <row r="32" spans="1:28" x14ac:dyDescent="0.2">
      <c r="X32" s="11"/>
    </row>
    <row r="33" spans="24:24" x14ac:dyDescent="0.2">
      <c r="X33" s="11"/>
    </row>
    <row r="34" spans="24:24" x14ac:dyDescent="0.2">
      <c r="X34" s="11"/>
    </row>
    <row r="35" spans="24:24" x14ac:dyDescent="0.2">
      <c r="X35" s="11"/>
    </row>
    <row r="36" spans="24:24" x14ac:dyDescent="0.2">
      <c r="X36" s="11"/>
    </row>
    <row r="37" spans="24:24" x14ac:dyDescent="0.2">
      <c r="X37" s="11"/>
    </row>
    <row r="38" spans="24:24" x14ac:dyDescent="0.2">
      <c r="X38" s="11"/>
    </row>
    <row r="39" spans="24:24" x14ac:dyDescent="0.2">
      <c r="X39" s="11"/>
    </row>
    <row r="40" spans="24:24" x14ac:dyDescent="0.2">
      <c r="X40" s="11"/>
    </row>
    <row r="41" spans="24:24" x14ac:dyDescent="0.2">
      <c r="X41" s="11"/>
    </row>
    <row r="42" spans="24:24" x14ac:dyDescent="0.2">
      <c r="X42" s="11"/>
    </row>
    <row r="43" spans="24:24" x14ac:dyDescent="0.2">
      <c r="X43" s="11"/>
    </row>
    <row r="44" spans="24:24" x14ac:dyDescent="0.2">
      <c r="X44" s="11"/>
    </row>
    <row r="45" spans="24:24" x14ac:dyDescent="0.2">
      <c r="X45" s="11"/>
    </row>
    <row r="46" spans="24:24" x14ac:dyDescent="0.2">
      <c r="X46" s="11"/>
    </row>
    <row r="47" spans="24:24" x14ac:dyDescent="0.2">
      <c r="X47" s="11"/>
    </row>
    <row r="48" spans="24:24" x14ac:dyDescent="0.2">
      <c r="X48" s="11"/>
    </row>
    <row r="49" spans="24:24" x14ac:dyDescent="0.2">
      <c r="X49" s="11"/>
    </row>
    <row r="50" spans="24:24" x14ac:dyDescent="0.2">
      <c r="X50" s="11"/>
    </row>
    <row r="51" spans="24:24" x14ac:dyDescent="0.2">
      <c r="X51" s="11"/>
    </row>
    <row r="52" spans="24:24" x14ac:dyDescent="0.2">
      <c r="X52" s="11"/>
    </row>
    <row r="53" spans="24:24" x14ac:dyDescent="0.2">
      <c r="X53" s="11"/>
    </row>
    <row r="54" spans="24:24" x14ac:dyDescent="0.2">
      <c r="X54" s="11"/>
    </row>
    <row r="55" spans="24:24" x14ac:dyDescent="0.2">
      <c r="X55" s="11"/>
    </row>
    <row r="56" spans="24:24" x14ac:dyDescent="0.2">
      <c r="X56" s="11"/>
    </row>
    <row r="57" spans="24:24" x14ac:dyDescent="0.2">
      <c r="X57" s="11"/>
    </row>
    <row r="58" spans="24:24" x14ac:dyDescent="0.2">
      <c r="X58" s="11"/>
    </row>
    <row r="59" spans="24:24" x14ac:dyDescent="0.2">
      <c r="X59" s="11"/>
    </row>
    <row r="60" spans="24:24" x14ac:dyDescent="0.2">
      <c r="X60" s="11"/>
    </row>
    <row r="61" spans="24:24" x14ac:dyDescent="0.2">
      <c r="X61" s="11"/>
    </row>
    <row r="62" spans="24:24" x14ac:dyDescent="0.2">
      <c r="X62" s="11"/>
    </row>
    <row r="63" spans="24:24" x14ac:dyDescent="0.2">
      <c r="X63" s="11"/>
    </row>
    <row r="64" spans="24:24" x14ac:dyDescent="0.2">
      <c r="X64" s="11"/>
    </row>
    <row r="65" spans="24:24" x14ac:dyDescent="0.2">
      <c r="X65" s="11"/>
    </row>
    <row r="66" spans="24:24" x14ac:dyDescent="0.2">
      <c r="X66" s="11"/>
    </row>
    <row r="67" spans="24:24" x14ac:dyDescent="0.2">
      <c r="X67" s="11"/>
    </row>
    <row r="68" spans="24:24" x14ac:dyDescent="0.2">
      <c r="X68" s="11"/>
    </row>
    <row r="69" spans="24:24" x14ac:dyDescent="0.2">
      <c r="X69" s="11"/>
    </row>
    <row r="70" spans="24:24" x14ac:dyDescent="0.2">
      <c r="X70" s="11"/>
    </row>
    <row r="71" spans="24:24" x14ac:dyDescent="0.2">
      <c r="X71" s="11"/>
    </row>
    <row r="72" spans="24:24" x14ac:dyDescent="0.2">
      <c r="X72" s="11"/>
    </row>
    <row r="73" spans="24:24" x14ac:dyDescent="0.2">
      <c r="X73" s="11"/>
    </row>
    <row r="74" spans="24:24" x14ac:dyDescent="0.2">
      <c r="X74" s="11"/>
    </row>
    <row r="75" spans="24:24" x14ac:dyDescent="0.2">
      <c r="X75" s="11"/>
    </row>
    <row r="76" spans="24:24" x14ac:dyDescent="0.2">
      <c r="X76" s="11"/>
    </row>
    <row r="77" spans="24:24" x14ac:dyDescent="0.2">
      <c r="X77" s="11"/>
    </row>
    <row r="78" spans="24:24" x14ac:dyDescent="0.2">
      <c r="X78" s="11"/>
    </row>
    <row r="79" spans="24:24" x14ac:dyDescent="0.2">
      <c r="X79" s="11"/>
    </row>
    <row r="80" spans="24:24" x14ac:dyDescent="0.2">
      <c r="X80" s="11"/>
    </row>
    <row r="81" spans="24:24" x14ac:dyDescent="0.2">
      <c r="X81" s="11"/>
    </row>
    <row r="82" spans="24:24" x14ac:dyDescent="0.2">
      <c r="X82" s="11"/>
    </row>
    <row r="83" spans="24:24" x14ac:dyDescent="0.2">
      <c r="X83" s="11"/>
    </row>
    <row r="84" spans="24:24" x14ac:dyDescent="0.2">
      <c r="X84" s="11"/>
    </row>
    <row r="85" spans="24:24" x14ac:dyDescent="0.2">
      <c r="X85" s="11"/>
    </row>
    <row r="86" spans="24:24" x14ac:dyDescent="0.2">
      <c r="X86" s="11"/>
    </row>
    <row r="87" spans="24:24" x14ac:dyDescent="0.2">
      <c r="X87" s="11"/>
    </row>
    <row r="88" spans="24:24" x14ac:dyDescent="0.2">
      <c r="X88" s="11"/>
    </row>
    <row r="89" spans="24:24" x14ac:dyDescent="0.2">
      <c r="X89" s="11"/>
    </row>
    <row r="90" spans="24:24" x14ac:dyDescent="0.2">
      <c r="X90" s="11"/>
    </row>
    <row r="91" spans="24:24" x14ac:dyDescent="0.2">
      <c r="X91" s="11"/>
    </row>
    <row r="92" spans="24:24" x14ac:dyDescent="0.2">
      <c r="X92" s="11"/>
    </row>
    <row r="93" spans="24:24" x14ac:dyDescent="0.2">
      <c r="X93" s="11"/>
    </row>
    <row r="94" spans="24:24" x14ac:dyDescent="0.2">
      <c r="X94" s="11"/>
    </row>
    <row r="95" spans="24:24" x14ac:dyDescent="0.2">
      <c r="X95" s="11"/>
    </row>
    <row r="96" spans="24:24" x14ac:dyDescent="0.2">
      <c r="X96" s="11"/>
    </row>
    <row r="97" spans="24:24" x14ac:dyDescent="0.2">
      <c r="X97" s="11"/>
    </row>
    <row r="98" spans="24:24" x14ac:dyDescent="0.2">
      <c r="X98" s="11"/>
    </row>
    <row r="99" spans="24:24" x14ac:dyDescent="0.2">
      <c r="X99" s="11"/>
    </row>
    <row r="100" spans="24:24" x14ac:dyDescent="0.2">
      <c r="X100" s="11"/>
    </row>
    <row r="101" spans="24:24" x14ac:dyDescent="0.2">
      <c r="X101" s="11"/>
    </row>
    <row r="102" spans="24:24" x14ac:dyDescent="0.2">
      <c r="X102" s="11"/>
    </row>
    <row r="103" spans="24:24" x14ac:dyDescent="0.2">
      <c r="X103" s="11"/>
    </row>
    <row r="104" spans="24:24" x14ac:dyDescent="0.2">
      <c r="X104" s="11"/>
    </row>
    <row r="105" spans="24:24" x14ac:dyDescent="0.2">
      <c r="X105" s="11"/>
    </row>
    <row r="106" spans="24:24" x14ac:dyDescent="0.2">
      <c r="X106" s="11"/>
    </row>
    <row r="107" spans="24:24" x14ac:dyDescent="0.2">
      <c r="X107" s="11"/>
    </row>
    <row r="108" spans="24:24" x14ac:dyDescent="0.2">
      <c r="X108" s="11"/>
    </row>
    <row r="109" spans="24:24" x14ac:dyDescent="0.2">
      <c r="X109" s="11"/>
    </row>
    <row r="110" spans="24:24" x14ac:dyDescent="0.2">
      <c r="X110" s="11"/>
    </row>
    <row r="111" spans="24:24" x14ac:dyDescent="0.2">
      <c r="X111" s="11"/>
    </row>
    <row r="112" spans="24:24" x14ac:dyDescent="0.2">
      <c r="X112" s="11"/>
    </row>
    <row r="113" spans="24:24" x14ac:dyDescent="0.2">
      <c r="X113" s="11"/>
    </row>
    <row r="114" spans="24:24" x14ac:dyDescent="0.2">
      <c r="X114" s="11"/>
    </row>
    <row r="115" spans="24:24" x14ac:dyDescent="0.2">
      <c r="X115" s="11"/>
    </row>
    <row r="116" spans="24:24" x14ac:dyDescent="0.2">
      <c r="X116" s="11"/>
    </row>
    <row r="117" spans="24:24" x14ac:dyDescent="0.2">
      <c r="X117" s="11"/>
    </row>
    <row r="118" spans="24:24" x14ac:dyDescent="0.2">
      <c r="X118" s="11"/>
    </row>
    <row r="119" spans="24:24" x14ac:dyDescent="0.2">
      <c r="X119" s="11"/>
    </row>
    <row r="120" spans="24:24" x14ac:dyDescent="0.2">
      <c r="X120" s="11"/>
    </row>
    <row r="121" spans="24:24" x14ac:dyDescent="0.2">
      <c r="X121" s="11"/>
    </row>
    <row r="122" spans="24:24" x14ac:dyDescent="0.2">
      <c r="X122" s="11"/>
    </row>
    <row r="123" spans="24:24" x14ac:dyDescent="0.2">
      <c r="X123" s="11"/>
    </row>
    <row r="124" spans="24:24" x14ac:dyDescent="0.2">
      <c r="X124" s="11"/>
    </row>
    <row r="125" spans="24:24" x14ac:dyDescent="0.2">
      <c r="X125" s="11"/>
    </row>
    <row r="126" spans="24:24" x14ac:dyDescent="0.2">
      <c r="X126" s="11"/>
    </row>
    <row r="127" spans="24:24" x14ac:dyDescent="0.2">
      <c r="X127" s="11"/>
    </row>
    <row r="128" spans="24:24" x14ac:dyDescent="0.2">
      <c r="X128" s="11"/>
    </row>
    <row r="129" spans="24:24" x14ac:dyDescent="0.2">
      <c r="X129" s="11"/>
    </row>
    <row r="130" spans="24:24" x14ac:dyDescent="0.2">
      <c r="X130" s="11"/>
    </row>
    <row r="131" spans="24:24" x14ac:dyDescent="0.2">
      <c r="X131" s="11"/>
    </row>
    <row r="132" spans="24:24" x14ac:dyDescent="0.2">
      <c r="X132" s="11"/>
    </row>
    <row r="133" spans="24:24" x14ac:dyDescent="0.2">
      <c r="X133" s="11"/>
    </row>
    <row r="134" spans="24:24" x14ac:dyDescent="0.2">
      <c r="X134" s="11"/>
    </row>
    <row r="135" spans="24:24" x14ac:dyDescent="0.2">
      <c r="X135" s="11"/>
    </row>
    <row r="136" spans="24:24" x14ac:dyDescent="0.2">
      <c r="X136" s="11"/>
    </row>
    <row r="137" spans="24:24" x14ac:dyDescent="0.2">
      <c r="X137" s="11"/>
    </row>
    <row r="138" spans="24:24" x14ac:dyDescent="0.2">
      <c r="X138" s="11"/>
    </row>
    <row r="139" spans="24:24" x14ac:dyDescent="0.2">
      <c r="X139" s="11"/>
    </row>
    <row r="140" spans="24:24" x14ac:dyDescent="0.2">
      <c r="X140" s="11"/>
    </row>
    <row r="141" spans="24:24" x14ac:dyDescent="0.2">
      <c r="X141" s="11"/>
    </row>
    <row r="142" spans="24:24" x14ac:dyDescent="0.2">
      <c r="X142" s="11"/>
    </row>
    <row r="143" spans="24:24" x14ac:dyDescent="0.2">
      <c r="X143" s="11"/>
    </row>
    <row r="144" spans="24:24" x14ac:dyDescent="0.2">
      <c r="X144" s="11"/>
    </row>
    <row r="145" spans="24:24" x14ac:dyDescent="0.2">
      <c r="X145" s="11"/>
    </row>
    <row r="146" spans="24:24" x14ac:dyDescent="0.2">
      <c r="X146" s="11"/>
    </row>
    <row r="147" spans="24:24" x14ac:dyDescent="0.2">
      <c r="X147" s="11"/>
    </row>
    <row r="148" spans="24:24" x14ac:dyDescent="0.2">
      <c r="X148" s="11"/>
    </row>
    <row r="149" spans="24:24" x14ac:dyDescent="0.2">
      <c r="X149" s="11"/>
    </row>
    <row r="150" spans="24:24" x14ac:dyDescent="0.2">
      <c r="X150" s="11"/>
    </row>
    <row r="151" spans="24:24" x14ac:dyDescent="0.2">
      <c r="X151" s="11"/>
    </row>
    <row r="152" spans="24:24" x14ac:dyDescent="0.2">
      <c r="X152" s="11"/>
    </row>
    <row r="153" spans="24:24" x14ac:dyDescent="0.2">
      <c r="X153" s="11"/>
    </row>
    <row r="154" spans="24:24" x14ac:dyDescent="0.2">
      <c r="X154" s="11"/>
    </row>
    <row r="155" spans="24:24" x14ac:dyDescent="0.2">
      <c r="X155" s="11"/>
    </row>
    <row r="156" spans="24:24" x14ac:dyDescent="0.2">
      <c r="X156" s="11"/>
    </row>
    <row r="157" spans="24:24" x14ac:dyDescent="0.2">
      <c r="X157" s="11"/>
    </row>
    <row r="158" spans="24:24" x14ac:dyDescent="0.2">
      <c r="X158" s="11"/>
    </row>
    <row r="159" spans="24:24" x14ac:dyDescent="0.2">
      <c r="X159" s="11"/>
    </row>
    <row r="160" spans="24:24" x14ac:dyDescent="0.2">
      <c r="X160" s="11"/>
    </row>
    <row r="161" spans="24:24" x14ac:dyDescent="0.2">
      <c r="X161" s="11"/>
    </row>
    <row r="162" spans="24:24" x14ac:dyDescent="0.2">
      <c r="X162" s="11"/>
    </row>
    <row r="163" spans="24:24" x14ac:dyDescent="0.2">
      <c r="X163" s="11"/>
    </row>
    <row r="164" spans="24:24" x14ac:dyDescent="0.2">
      <c r="X164" s="11"/>
    </row>
    <row r="165" spans="24:24" x14ac:dyDescent="0.2">
      <c r="X165" s="11"/>
    </row>
    <row r="166" spans="24:24" x14ac:dyDescent="0.2">
      <c r="X166" s="11"/>
    </row>
    <row r="167" spans="24:24" x14ac:dyDescent="0.2">
      <c r="X167" s="11"/>
    </row>
    <row r="168" spans="24:24" x14ac:dyDescent="0.2">
      <c r="X168" s="11"/>
    </row>
    <row r="169" spans="24:24" x14ac:dyDescent="0.2">
      <c r="X169" s="11"/>
    </row>
    <row r="170" spans="24:24" x14ac:dyDescent="0.2">
      <c r="X170" s="11"/>
    </row>
    <row r="171" spans="24:24" x14ac:dyDescent="0.2">
      <c r="X171" s="11"/>
    </row>
    <row r="172" spans="24:24" x14ac:dyDescent="0.2">
      <c r="X172" s="11"/>
    </row>
    <row r="173" spans="24:24" x14ac:dyDescent="0.2">
      <c r="X173" s="11"/>
    </row>
    <row r="174" spans="24:24" x14ac:dyDescent="0.2">
      <c r="X174" s="11"/>
    </row>
    <row r="175" spans="24:24" x14ac:dyDescent="0.2">
      <c r="X175" s="11"/>
    </row>
    <row r="176" spans="24:24" x14ac:dyDescent="0.2">
      <c r="X176" s="11"/>
    </row>
    <row r="177" spans="24:24" x14ac:dyDescent="0.2">
      <c r="X177" s="11"/>
    </row>
    <row r="178" spans="24:24" x14ac:dyDescent="0.2">
      <c r="X178" s="11"/>
    </row>
    <row r="179" spans="24:24" x14ac:dyDescent="0.2">
      <c r="X179" s="11"/>
    </row>
    <row r="180" spans="24:24" x14ac:dyDescent="0.2">
      <c r="X180" s="11"/>
    </row>
    <row r="181" spans="24:24" x14ac:dyDescent="0.2">
      <c r="X181" s="11"/>
    </row>
    <row r="182" spans="24:24" x14ac:dyDescent="0.2">
      <c r="X182" s="11"/>
    </row>
    <row r="183" spans="24:24" x14ac:dyDescent="0.2">
      <c r="X183" s="11"/>
    </row>
    <row r="184" spans="24:24" x14ac:dyDescent="0.2">
      <c r="X184" s="11"/>
    </row>
    <row r="185" spans="24:24" x14ac:dyDescent="0.2">
      <c r="X185" s="11"/>
    </row>
    <row r="186" spans="24:24" x14ac:dyDescent="0.2">
      <c r="X186" s="11"/>
    </row>
    <row r="187" spans="24:24" x14ac:dyDescent="0.2">
      <c r="X187" s="11"/>
    </row>
    <row r="188" spans="24:24" x14ac:dyDescent="0.2">
      <c r="X188" s="11"/>
    </row>
    <row r="189" spans="24:24" x14ac:dyDescent="0.2">
      <c r="X189" s="11"/>
    </row>
    <row r="190" spans="24:24" x14ac:dyDescent="0.2">
      <c r="X190" s="11"/>
    </row>
    <row r="191" spans="24:24" x14ac:dyDescent="0.2">
      <c r="X191" s="11"/>
    </row>
    <row r="192" spans="24:24" x14ac:dyDescent="0.2">
      <c r="X192" s="11"/>
    </row>
    <row r="193" spans="24:24" x14ac:dyDescent="0.2">
      <c r="X193" s="11"/>
    </row>
    <row r="194" spans="24:24" x14ac:dyDescent="0.2">
      <c r="X194" s="11"/>
    </row>
    <row r="195" spans="24:24" x14ac:dyDescent="0.2">
      <c r="X195" s="11"/>
    </row>
    <row r="196" spans="24:24" x14ac:dyDescent="0.2">
      <c r="X196" s="11"/>
    </row>
    <row r="197" spans="24:24" x14ac:dyDescent="0.2">
      <c r="X197" s="11"/>
    </row>
    <row r="198" spans="24:24" x14ac:dyDescent="0.2">
      <c r="X198" s="11"/>
    </row>
    <row r="199" spans="24:24" x14ac:dyDescent="0.2">
      <c r="X199" s="11"/>
    </row>
    <row r="200" spans="24:24" x14ac:dyDescent="0.2">
      <c r="X200" s="11"/>
    </row>
    <row r="201" spans="24:24" x14ac:dyDescent="0.2">
      <c r="X201" s="11"/>
    </row>
    <row r="202" spans="24:24" x14ac:dyDescent="0.2">
      <c r="X202" s="11"/>
    </row>
    <row r="203" spans="24:24" x14ac:dyDescent="0.2">
      <c r="X203" s="11"/>
    </row>
    <row r="204" spans="24:24" x14ac:dyDescent="0.2">
      <c r="X204" s="11"/>
    </row>
    <row r="205" spans="24:24" x14ac:dyDescent="0.2">
      <c r="X205" s="11"/>
    </row>
    <row r="206" spans="24:24" x14ac:dyDescent="0.2">
      <c r="X206" s="11"/>
    </row>
    <row r="207" spans="24:24" x14ac:dyDescent="0.2">
      <c r="X207" s="11"/>
    </row>
    <row r="208" spans="24:24" x14ac:dyDescent="0.2">
      <c r="X208" s="11"/>
    </row>
    <row r="209" spans="24:24" x14ac:dyDescent="0.2">
      <c r="X209" s="11"/>
    </row>
    <row r="210" spans="24:24" x14ac:dyDescent="0.2">
      <c r="X210" s="11"/>
    </row>
    <row r="211" spans="24:24" x14ac:dyDescent="0.2">
      <c r="X211" s="11"/>
    </row>
    <row r="212" spans="24:24" x14ac:dyDescent="0.2">
      <c r="X212" s="11"/>
    </row>
    <row r="213" spans="24:24" x14ac:dyDescent="0.2">
      <c r="X213" s="11"/>
    </row>
    <row r="214" spans="24:24" x14ac:dyDescent="0.2">
      <c r="X214" s="11"/>
    </row>
    <row r="215" spans="24:24" x14ac:dyDescent="0.2">
      <c r="X215" s="11"/>
    </row>
    <row r="216" spans="24:24" x14ac:dyDescent="0.2">
      <c r="X216" s="11"/>
    </row>
    <row r="217" spans="24:24" x14ac:dyDescent="0.2">
      <c r="X217" s="11"/>
    </row>
    <row r="218" spans="24:24" x14ac:dyDescent="0.2">
      <c r="X218" s="11"/>
    </row>
    <row r="219" spans="24:24" x14ac:dyDescent="0.2">
      <c r="X219" s="11"/>
    </row>
    <row r="220" spans="24:24" x14ac:dyDescent="0.2">
      <c r="X220" s="11"/>
    </row>
    <row r="221" spans="24:24" x14ac:dyDescent="0.2">
      <c r="X221" s="11"/>
    </row>
    <row r="222" spans="24:24" x14ac:dyDescent="0.2">
      <c r="X222" s="11"/>
    </row>
    <row r="223" spans="24:24" x14ac:dyDescent="0.2">
      <c r="X223" s="11"/>
    </row>
    <row r="224" spans="24:24" x14ac:dyDescent="0.2">
      <c r="X224" s="11"/>
    </row>
    <row r="225" spans="24:24" x14ac:dyDescent="0.2">
      <c r="X225" s="11"/>
    </row>
    <row r="226" spans="24:24" x14ac:dyDescent="0.2">
      <c r="X226" s="11"/>
    </row>
    <row r="227" spans="24:24" x14ac:dyDescent="0.2">
      <c r="X227" s="11"/>
    </row>
    <row r="228" spans="24:24" x14ac:dyDescent="0.2">
      <c r="X228" s="11"/>
    </row>
    <row r="229" spans="24:24" x14ac:dyDescent="0.2">
      <c r="X229" s="11"/>
    </row>
    <row r="230" spans="24:24" x14ac:dyDescent="0.2">
      <c r="X230" s="11"/>
    </row>
    <row r="231" spans="24:24" x14ac:dyDescent="0.2">
      <c r="X231" s="11"/>
    </row>
    <row r="232" spans="24:24" x14ac:dyDescent="0.2">
      <c r="X232" s="11"/>
    </row>
    <row r="233" spans="24:24" x14ac:dyDescent="0.2">
      <c r="X233" s="11"/>
    </row>
    <row r="234" spans="24:24" x14ac:dyDescent="0.2">
      <c r="X234" s="11"/>
    </row>
    <row r="235" spans="24:24" x14ac:dyDescent="0.2">
      <c r="X235" s="11"/>
    </row>
    <row r="236" spans="24:24" x14ac:dyDescent="0.2">
      <c r="X236" s="11"/>
    </row>
    <row r="237" spans="24:24" x14ac:dyDescent="0.2">
      <c r="X237" s="11"/>
    </row>
    <row r="238" spans="24:24" x14ac:dyDescent="0.2">
      <c r="X238" s="11"/>
    </row>
    <row r="239" spans="24:24" x14ac:dyDescent="0.2">
      <c r="X239" s="11"/>
    </row>
    <row r="240" spans="24:24" x14ac:dyDescent="0.2">
      <c r="X240" s="11"/>
    </row>
    <row r="241" spans="24:24" x14ac:dyDescent="0.2">
      <c r="X241" s="11"/>
    </row>
    <row r="242" spans="24:24" x14ac:dyDescent="0.2">
      <c r="X242" s="11"/>
    </row>
    <row r="243" spans="24:24" x14ac:dyDescent="0.2">
      <c r="X243" s="11"/>
    </row>
    <row r="244" spans="24:24" x14ac:dyDescent="0.2">
      <c r="X244" s="11"/>
    </row>
    <row r="245" spans="24:24" x14ac:dyDescent="0.2">
      <c r="X245" s="11"/>
    </row>
    <row r="246" spans="24:24" x14ac:dyDescent="0.2">
      <c r="X246" s="11"/>
    </row>
    <row r="247" spans="24:24" x14ac:dyDescent="0.2">
      <c r="X247" s="11"/>
    </row>
    <row r="248" spans="24:24" x14ac:dyDescent="0.2">
      <c r="X248" s="11"/>
    </row>
    <row r="249" spans="24:24" x14ac:dyDescent="0.2">
      <c r="X249" s="11"/>
    </row>
    <row r="250" spans="24:24" x14ac:dyDescent="0.2">
      <c r="X250" s="11"/>
    </row>
    <row r="251" spans="24:24" x14ac:dyDescent="0.2">
      <c r="X251" s="11"/>
    </row>
    <row r="252" spans="24:24" x14ac:dyDescent="0.2">
      <c r="X252" s="11"/>
    </row>
    <row r="253" spans="24:24" x14ac:dyDescent="0.2">
      <c r="X253" s="11"/>
    </row>
    <row r="254" spans="24:24" x14ac:dyDescent="0.2">
      <c r="X254" s="11"/>
    </row>
    <row r="255" spans="24:24" x14ac:dyDescent="0.2">
      <c r="X255" s="11"/>
    </row>
    <row r="256" spans="24:24" x14ac:dyDescent="0.2">
      <c r="X256" s="11"/>
    </row>
    <row r="257" spans="24:24" x14ac:dyDescent="0.2">
      <c r="X257" s="11"/>
    </row>
    <row r="258" spans="24:24" x14ac:dyDescent="0.2">
      <c r="X258" s="11"/>
    </row>
    <row r="259" spans="24:24" x14ac:dyDescent="0.2">
      <c r="X259" s="11"/>
    </row>
    <row r="260" spans="24:24" x14ac:dyDescent="0.2">
      <c r="X260" s="11"/>
    </row>
    <row r="261" spans="24:24" x14ac:dyDescent="0.2">
      <c r="X261" s="11"/>
    </row>
    <row r="262" spans="24:24" x14ac:dyDescent="0.2">
      <c r="X262" s="11"/>
    </row>
    <row r="263" spans="24:24" x14ac:dyDescent="0.2">
      <c r="X263" s="11"/>
    </row>
    <row r="264" spans="24:24" x14ac:dyDescent="0.2">
      <c r="X264" s="11"/>
    </row>
    <row r="265" spans="24:24" x14ac:dyDescent="0.2">
      <c r="X265" s="11"/>
    </row>
    <row r="266" spans="24:24" x14ac:dyDescent="0.2">
      <c r="X266" s="11"/>
    </row>
    <row r="267" spans="24:24" x14ac:dyDescent="0.2">
      <c r="X267" s="11"/>
    </row>
    <row r="268" spans="24:24" x14ac:dyDescent="0.2">
      <c r="X268" s="11"/>
    </row>
    <row r="269" spans="24:24" x14ac:dyDescent="0.2">
      <c r="X269" s="11"/>
    </row>
    <row r="270" spans="24:24" x14ac:dyDescent="0.2">
      <c r="X270" s="11"/>
    </row>
    <row r="271" spans="24:24" x14ac:dyDescent="0.2">
      <c r="X271" s="11"/>
    </row>
    <row r="272" spans="24:24" x14ac:dyDescent="0.2">
      <c r="X272" s="11"/>
    </row>
    <row r="273" spans="24:24" x14ac:dyDescent="0.2">
      <c r="X273" s="11"/>
    </row>
    <row r="274" spans="24:24" x14ac:dyDescent="0.2">
      <c r="X274" s="11"/>
    </row>
    <row r="275" spans="24:24" x14ac:dyDescent="0.2">
      <c r="X275" s="11"/>
    </row>
    <row r="276" spans="24:24" x14ac:dyDescent="0.2">
      <c r="X276" s="11"/>
    </row>
    <row r="277" spans="24:24" x14ac:dyDescent="0.2">
      <c r="X277" s="11"/>
    </row>
    <row r="278" spans="24:24" x14ac:dyDescent="0.2">
      <c r="X278" s="11"/>
    </row>
    <row r="279" spans="24:24" x14ac:dyDescent="0.2">
      <c r="X279" s="11"/>
    </row>
    <row r="280" spans="24:24" x14ac:dyDescent="0.2">
      <c r="X280" s="11"/>
    </row>
    <row r="281" spans="24:24" x14ac:dyDescent="0.2">
      <c r="X281" s="11"/>
    </row>
    <row r="282" spans="24:24" x14ac:dyDescent="0.2">
      <c r="X282" s="11"/>
    </row>
    <row r="283" spans="24:24" x14ac:dyDescent="0.2">
      <c r="X283" s="11"/>
    </row>
    <row r="284" spans="24:24" x14ac:dyDescent="0.2">
      <c r="X284" s="11"/>
    </row>
    <row r="285" spans="24:24" x14ac:dyDescent="0.2">
      <c r="X285" s="11"/>
    </row>
    <row r="286" spans="24:24" x14ac:dyDescent="0.2">
      <c r="X286" s="11"/>
    </row>
    <row r="287" spans="24:24" x14ac:dyDescent="0.2">
      <c r="X287" s="11"/>
    </row>
    <row r="288" spans="24:24" x14ac:dyDescent="0.2">
      <c r="X288" s="11"/>
    </row>
    <row r="289" spans="24:24" x14ac:dyDescent="0.2">
      <c r="X289" s="11"/>
    </row>
    <row r="290" spans="24:24" x14ac:dyDescent="0.2">
      <c r="X290" s="11"/>
    </row>
    <row r="291" spans="24:24" x14ac:dyDescent="0.2">
      <c r="X291" s="11"/>
    </row>
    <row r="292" spans="24:24" x14ac:dyDescent="0.2">
      <c r="X292" s="11"/>
    </row>
    <row r="293" spans="24:24" x14ac:dyDescent="0.2">
      <c r="X293" s="11"/>
    </row>
    <row r="294" spans="24:24" x14ac:dyDescent="0.2">
      <c r="X294" s="11"/>
    </row>
    <row r="295" spans="24:24" x14ac:dyDescent="0.2">
      <c r="X295" s="11"/>
    </row>
    <row r="296" spans="24:24" x14ac:dyDescent="0.2">
      <c r="X296" s="11"/>
    </row>
    <row r="297" spans="24:24" x14ac:dyDescent="0.2">
      <c r="X297" s="11"/>
    </row>
    <row r="298" spans="24:24" x14ac:dyDescent="0.2">
      <c r="X298" s="11"/>
    </row>
    <row r="299" spans="24:24" x14ac:dyDescent="0.2">
      <c r="X299" s="11"/>
    </row>
    <row r="300" spans="24:24" x14ac:dyDescent="0.2">
      <c r="X300" s="11"/>
    </row>
    <row r="301" spans="24:24" x14ac:dyDescent="0.2">
      <c r="X301" s="11"/>
    </row>
    <row r="302" spans="24:24" x14ac:dyDescent="0.2">
      <c r="X302" s="11"/>
    </row>
    <row r="303" spans="24:24" x14ac:dyDescent="0.2">
      <c r="X303" s="11"/>
    </row>
    <row r="304" spans="24:24" x14ac:dyDescent="0.2">
      <c r="X304" s="11"/>
    </row>
    <row r="305" spans="24:24" x14ac:dyDescent="0.2">
      <c r="X305" s="11"/>
    </row>
    <row r="306" spans="24:24" x14ac:dyDescent="0.2">
      <c r="X306" s="11"/>
    </row>
    <row r="307" spans="24:24" x14ac:dyDescent="0.2">
      <c r="X307" s="11"/>
    </row>
    <row r="308" spans="24:24" x14ac:dyDescent="0.2">
      <c r="X308" s="11"/>
    </row>
    <row r="309" spans="24:24" x14ac:dyDescent="0.2">
      <c r="X309" s="11"/>
    </row>
    <row r="310" spans="24:24" x14ac:dyDescent="0.2">
      <c r="X310" s="11"/>
    </row>
    <row r="311" spans="24:24" x14ac:dyDescent="0.2">
      <c r="X311" s="11"/>
    </row>
    <row r="312" spans="24:24" x14ac:dyDescent="0.2">
      <c r="X312" s="11"/>
    </row>
    <row r="313" spans="24:24" x14ac:dyDescent="0.2">
      <c r="X313" s="11"/>
    </row>
    <row r="314" spans="24:24" x14ac:dyDescent="0.2">
      <c r="X314" s="11"/>
    </row>
    <row r="315" spans="24:24" x14ac:dyDescent="0.2">
      <c r="X315" s="11"/>
    </row>
    <row r="316" spans="24:24" x14ac:dyDescent="0.2">
      <c r="X316" s="11"/>
    </row>
    <row r="317" spans="24:24" x14ac:dyDescent="0.2">
      <c r="X317" s="11"/>
    </row>
    <row r="318" spans="24:24" x14ac:dyDescent="0.2">
      <c r="X318" s="11"/>
    </row>
    <row r="319" spans="24:24" x14ac:dyDescent="0.2">
      <c r="X319" s="11"/>
    </row>
    <row r="320" spans="24:24" x14ac:dyDescent="0.2">
      <c r="X320" s="11"/>
    </row>
    <row r="321" spans="24:24" x14ac:dyDescent="0.2">
      <c r="X321" s="11"/>
    </row>
    <row r="322" spans="24:24" x14ac:dyDescent="0.2">
      <c r="X322" s="11"/>
    </row>
    <row r="323" spans="24:24" x14ac:dyDescent="0.2">
      <c r="X323" s="11"/>
    </row>
    <row r="324" spans="24:24" x14ac:dyDescent="0.2">
      <c r="X324" s="11"/>
    </row>
    <row r="325" spans="24:24" x14ac:dyDescent="0.2">
      <c r="X325" s="11"/>
    </row>
    <row r="326" spans="24:24" x14ac:dyDescent="0.2">
      <c r="X326" s="11"/>
    </row>
    <row r="327" spans="24:24" x14ac:dyDescent="0.2">
      <c r="X327" s="11"/>
    </row>
    <row r="328" spans="24:24" x14ac:dyDescent="0.2">
      <c r="X328" s="11"/>
    </row>
    <row r="329" spans="24:24" x14ac:dyDescent="0.2">
      <c r="X329" s="11"/>
    </row>
    <row r="330" spans="24:24" x14ac:dyDescent="0.2">
      <c r="X330" s="11"/>
    </row>
    <row r="331" spans="24:24" x14ac:dyDescent="0.2">
      <c r="X331" s="11"/>
    </row>
    <row r="332" spans="24:24" x14ac:dyDescent="0.2">
      <c r="X332" s="11"/>
    </row>
    <row r="333" spans="24:24" x14ac:dyDescent="0.2">
      <c r="X333" s="11"/>
    </row>
    <row r="334" spans="24:24" x14ac:dyDescent="0.2">
      <c r="X334" s="11"/>
    </row>
    <row r="335" spans="24:24" x14ac:dyDescent="0.2">
      <c r="X335" s="11"/>
    </row>
    <row r="336" spans="24:24" x14ac:dyDescent="0.2">
      <c r="X336" s="11"/>
    </row>
    <row r="337" spans="24:24" x14ac:dyDescent="0.2">
      <c r="X337" s="11"/>
    </row>
    <row r="338" spans="24:24" x14ac:dyDescent="0.2">
      <c r="X338" s="11"/>
    </row>
    <row r="339" spans="24:24" x14ac:dyDescent="0.2">
      <c r="X339" s="11"/>
    </row>
    <row r="340" spans="24:24" x14ac:dyDescent="0.2">
      <c r="X340" s="11"/>
    </row>
    <row r="341" spans="24:24" x14ac:dyDescent="0.2">
      <c r="X341" s="11"/>
    </row>
    <row r="342" spans="24:24" x14ac:dyDescent="0.2">
      <c r="X342" s="11"/>
    </row>
    <row r="343" spans="24:24" x14ac:dyDescent="0.2">
      <c r="X343" s="11"/>
    </row>
    <row r="344" spans="24:24" x14ac:dyDescent="0.2">
      <c r="X344" s="11"/>
    </row>
    <row r="345" spans="24:24" x14ac:dyDescent="0.2">
      <c r="X345" s="11"/>
    </row>
    <row r="346" spans="24:24" x14ac:dyDescent="0.2">
      <c r="X346" s="11"/>
    </row>
    <row r="347" spans="24:24" x14ac:dyDescent="0.2">
      <c r="X347" s="11"/>
    </row>
    <row r="348" spans="24:24" x14ac:dyDescent="0.2">
      <c r="X348" s="11"/>
    </row>
    <row r="349" spans="24:24" x14ac:dyDescent="0.2">
      <c r="X349" s="11"/>
    </row>
    <row r="350" spans="24:24" x14ac:dyDescent="0.2">
      <c r="X350" s="11"/>
    </row>
    <row r="351" spans="24:24" x14ac:dyDescent="0.2">
      <c r="X351" s="11"/>
    </row>
    <row r="352" spans="24:24" x14ac:dyDescent="0.2">
      <c r="X352" s="11"/>
    </row>
    <row r="353" spans="24:24" x14ac:dyDescent="0.2">
      <c r="X353" s="11"/>
    </row>
    <row r="354" spans="24:24" x14ac:dyDescent="0.2">
      <c r="X354" s="11"/>
    </row>
    <row r="355" spans="24:24" x14ac:dyDescent="0.2">
      <c r="X355" s="11"/>
    </row>
    <row r="356" spans="24:24" x14ac:dyDescent="0.2">
      <c r="X356" s="11"/>
    </row>
    <row r="357" spans="24:24" x14ac:dyDescent="0.2">
      <c r="X357" s="11"/>
    </row>
    <row r="358" spans="24:24" x14ac:dyDescent="0.2">
      <c r="X358" s="11"/>
    </row>
    <row r="359" spans="24:24" x14ac:dyDescent="0.2">
      <c r="X359" s="11"/>
    </row>
    <row r="360" spans="24:24" x14ac:dyDescent="0.2">
      <c r="X360" s="11"/>
    </row>
    <row r="361" spans="24:24" x14ac:dyDescent="0.2">
      <c r="X361" s="11"/>
    </row>
    <row r="362" spans="24:24" x14ac:dyDescent="0.2">
      <c r="X362" s="11"/>
    </row>
    <row r="363" spans="24:24" x14ac:dyDescent="0.2">
      <c r="X363" s="11"/>
    </row>
    <row r="364" spans="24:24" x14ac:dyDescent="0.2">
      <c r="X364" s="11"/>
    </row>
    <row r="365" spans="24:24" x14ac:dyDescent="0.2">
      <c r="X365" s="11"/>
    </row>
    <row r="366" spans="24:24" x14ac:dyDescent="0.2">
      <c r="X366" s="11"/>
    </row>
    <row r="367" spans="24:24" x14ac:dyDescent="0.2">
      <c r="X367" s="11"/>
    </row>
    <row r="368" spans="24:24" x14ac:dyDescent="0.2">
      <c r="X368" s="11"/>
    </row>
    <row r="369" spans="24:24" x14ac:dyDescent="0.2">
      <c r="X369" s="11"/>
    </row>
    <row r="370" spans="24:24" x14ac:dyDescent="0.2">
      <c r="X370" s="11"/>
    </row>
    <row r="371" spans="24:24" x14ac:dyDescent="0.2">
      <c r="X371" s="11"/>
    </row>
    <row r="372" spans="24:24" x14ac:dyDescent="0.2">
      <c r="X372" s="11"/>
    </row>
    <row r="373" spans="24:24" x14ac:dyDescent="0.2">
      <c r="X373" s="11"/>
    </row>
    <row r="374" spans="24:24" x14ac:dyDescent="0.2">
      <c r="X374" s="11"/>
    </row>
    <row r="375" spans="24:24" x14ac:dyDescent="0.2">
      <c r="X375" s="11"/>
    </row>
    <row r="376" spans="24:24" x14ac:dyDescent="0.2">
      <c r="X376" s="11"/>
    </row>
    <row r="377" spans="24:24" x14ac:dyDescent="0.2">
      <c r="X377" s="11"/>
    </row>
    <row r="378" spans="24:24" x14ac:dyDescent="0.2">
      <c r="X378" s="11"/>
    </row>
    <row r="379" spans="24:24" x14ac:dyDescent="0.2">
      <c r="X379" s="11"/>
    </row>
    <row r="380" spans="24:24" x14ac:dyDescent="0.2">
      <c r="X380" s="11"/>
    </row>
    <row r="381" spans="24:24" x14ac:dyDescent="0.2">
      <c r="X381" s="11"/>
    </row>
    <row r="382" spans="24:24" x14ac:dyDescent="0.2">
      <c r="X382" s="11"/>
    </row>
    <row r="383" spans="24:24" x14ac:dyDescent="0.2">
      <c r="X383" s="11"/>
    </row>
    <row r="384" spans="24:24" x14ac:dyDescent="0.2">
      <c r="X384" s="11"/>
    </row>
    <row r="385" spans="24:24" x14ac:dyDescent="0.2">
      <c r="X385" s="11"/>
    </row>
    <row r="386" spans="24:24" x14ac:dyDescent="0.2">
      <c r="X386" s="11"/>
    </row>
    <row r="387" spans="24:24" x14ac:dyDescent="0.2">
      <c r="X387" s="11"/>
    </row>
    <row r="388" spans="24:24" x14ac:dyDescent="0.2">
      <c r="X388" s="11"/>
    </row>
    <row r="389" spans="24:24" x14ac:dyDescent="0.2">
      <c r="X389" s="11"/>
    </row>
    <row r="390" spans="24:24" x14ac:dyDescent="0.2">
      <c r="X390" s="11"/>
    </row>
    <row r="391" spans="24:24" x14ac:dyDescent="0.2">
      <c r="X391" s="11"/>
    </row>
    <row r="392" spans="24:24" x14ac:dyDescent="0.2">
      <c r="X392" s="11"/>
    </row>
    <row r="393" spans="24:24" x14ac:dyDescent="0.2">
      <c r="X393" s="11"/>
    </row>
    <row r="394" spans="24:24" x14ac:dyDescent="0.2">
      <c r="X394" s="11"/>
    </row>
    <row r="395" spans="24:24" x14ac:dyDescent="0.2">
      <c r="X395" s="11"/>
    </row>
    <row r="396" spans="24:24" x14ac:dyDescent="0.2">
      <c r="X396" s="11"/>
    </row>
    <row r="397" spans="24:24" x14ac:dyDescent="0.2">
      <c r="X397" s="11"/>
    </row>
    <row r="398" spans="24:24" x14ac:dyDescent="0.2">
      <c r="X398" s="11"/>
    </row>
    <row r="399" spans="24:24" x14ac:dyDescent="0.2">
      <c r="X399" s="11"/>
    </row>
    <row r="400" spans="24:24" x14ac:dyDescent="0.2">
      <c r="X400" s="11"/>
    </row>
    <row r="401" spans="24:24" x14ac:dyDescent="0.2">
      <c r="X401" s="11"/>
    </row>
    <row r="402" spans="24:24" x14ac:dyDescent="0.2">
      <c r="X402" s="11"/>
    </row>
    <row r="403" spans="24:24" x14ac:dyDescent="0.2">
      <c r="X403" s="11"/>
    </row>
    <row r="404" spans="24:24" x14ac:dyDescent="0.2">
      <c r="X404" s="11"/>
    </row>
    <row r="405" spans="24:24" x14ac:dyDescent="0.2">
      <c r="X405" s="11"/>
    </row>
    <row r="406" spans="24:24" x14ac:dyDescent="0.2">
      <c r="X406" s="11"/>
    </row>
    <row r="407" spans="24:24" x14ac:dyDescent="0.2">
      <c r="X407" s="11"/>
    </row>
    <row r="408" spans="24:24" x14ac:dyDescent="0.2">
      <c r="X408" s="11"/>
    </row>
    <row r="409" spans="24:24" x14ac:dyDescent="0.2">
      <c r="X409" s="11"/>
    </row>
    <row r="410" spans="24:24" x14ac:dyDescent="0.2">
      <c r="X410" s="11"/>
    </row>
    <row r="411" spans="24:24" x14ac:dyDescent="0.2">
      <c r="X411" s="11"/>
    </row>
    <row r="412" spans="24:24" x14ac:dyDescent="0.2">
      <c r="X412" s="11"/>
    </row>
    <row r="413" spans="24:24" x14ac:dyDescent="0.2">
      <c r="X413" s="11"/>
    </row>
    <row r="414" spans="24:24" x14ac:dyDescent="0.2">
      <c r="X414" s="11"/>
    </row>
    <row r="415" spans="24:24" x14ac:dyDescent="0.2">
      <c r="X415" s="11"/>
    </row>
    <row r="416" spans="24:24" x14ac:dyDescent="0.2">
      <c r="X416" s="11"/>
    </row>
    <row r="417" spans="24:24" x14ac:dyDescent="0.2">
      <c r="X417" s="11"/>
    </row>
    <row r="418" spans="24:24" x14ac:dyDescent="0.2">
      <c r="X418" s="11"/>
    </row>
    <row r="419" spans="24:24" x14ac:dyDescent="0.2">
      <c r="X419" s="11"/>
    </row>
    <row r="420" spans="24:24" x14ac:dyDescent="0.2">
      <c r="X420" s="11"/>
    </row>
    <row r="421" spans="24:24" x14ac:dyDescent="0.2">
      <c r="X421" s="11"/>
    </row>
    <row r="422" spans="24:24" x14ac:dyDescent="0.2">
      <c r="X422" s="11"/>
    </row>
    <row r="423" spans="24:24" x14ac:dyDescent="0.2">
      <c r="X423" s="11"/>
    </row>
    <row r="424" spans="24:24" x14ac:dyDescent="0.2">
      <c r="X424" s="11"/>
    </row>
    <row r="425" spans="24:24" x14ac:dyDescent="0.2">
      <c r="X425" s="11"/>
    </row>
    <row r="426" spans="24:24" x14ac:dyDescent="0.2">
      <c r="X426" s="11"/>
    </row>
    <row r="427" spans="24:24" x14ac:dyDescent="0.2">
      <c r="X427" s="11"/>
    </row>
    <row r="428" spans="24:24" x14ac:dyDescent="0.2">
      <c r="X428" s="11"/>
    </row>
    <row r="429" spans="24:24" x14ac:dyDescent="0.2">
      <c r="X429" s="11"/>
    </row>
    <row r="430" spans="24:24" x14ac:dyDescent="0.2">
      <c r="X430" s="11"/>
    </row>
    <row r="431" spans="24:24" x14ac:dyDescent="0.2">
      <c r="X431" s="11"/>
    </row>
    <row r="432" spans="24:24" x14ac:dyDescent="0.2">
      <c r="X432" s="11"/>
    </row>
    <row r="433" spans="24:24" x14ac:dyDescent="0.2">
      <c r="X433" s="11"/>
    </row>
    <row r="434" spans="24:24" x14ac:dyDescent="0.2">
      <c r="X434" s="11"/>
    </row>
    <row r="435" spans="24:24" x14ac:dyDescent="0.2">
      <c r="X435" s="11"/>
    </row>
    <row r="436" spans="24:24" x14ac:dyDescent="0.2">
      <c r="X436" s="11"/>
    </row>
    <row r="437" spans="24:24" x14ac:dyDescent="0.2">
      <c r="X437" s="11"/>
    </row>
    <row r="438" spans="24:24" x14ac:dyDescent="0.2">
      <c r="X438" s="11"/>
    </row>
    <row r="439" spans="24:24" x14ac:dyDescent="0.2">
      <c r="X439" s="11"/>
    </row>
    <row r="440" spans="24:24" x14ac:dyDescent="0.2">
      <c r="X440" s="11"/>
    </row>
    <row r="441" spans="24:24" x14ac:dyDescent="0.2">
      <c r="X441" s="11"/>
    </row>
    <row r="442" spans="24:24" x14ac:dyDescent="0.2">
      <c r="X442" s="11"/>
    </row>
    <row r="443" spans="24:24" x14ac:dyDescent="0.2">
      <c r="X443" s="11"/>
    </row>
    <row r="444" spans="24:24" x14ac:dyDescent="0.2">
      <c r="X444" s="11"/>
    </row>
    <row r="445" spans="24:24" x14ac:dyDescent="0.2">
      <c r="X445" s="11"/>
    </row>
    <row r="446" spans="24:24" x14ac:dyDescent="0.2">
      <c r="X446" s="11"/>
    </row>
    <row r="447" spans="24:24" x14ac:dyDescent="0.2">
      <c r="X447" s="11"/>
    </row>
    <row r="448" spans="24:24" x14ac:dyDescent="0.2">
      <c r="X448" s="11"/>
    </row>
    <row r="449" spans="24:24" x14ac:dyDescent="0.2">
      <c r="X449" s="11"/>
    </row>
    <row r="450" spans="24:24" x14ac:dyDescent="0.2">
      <c r="X450" s="11"/>
    </row>
    <row r="451" spans="24:24" x14ac:dyDescent="0.2">
      <c r="X451" s="11"/>
    </row>
    <row r="452" spans="24:24" x14ac:dyDescent="0.2">
      <c r="X452" s="11"/>
    </row>
    <row r="453" spans="24:24" x14ac:dyDescent="0.2">
      <c r="X453" s="11"/>
    </row>
    <row r="454" spans="24:24" x14ac:dyDescent="0.2">
      <c r="X454" s="11"/>
    </row>
    <row r="455" spans="24:24" x14ac:dyDescent="0.2">
      <c r="X455" s="11"/>
    </row>
    <row r="456" spans="24:24" x14ac:dyDescent="0.2">
      <c r="X456" s="11"/>
    </row>
    <row r="457" spans="24:24" x14ac:dyDescent="0.2">
      <c r="X457" s="11"/>
    </row>
    <row r="458" spans="24:24" x14ac:dyDescent="0.2">
      <c r="X458" s="11"/>
    </row>
    <row r="459" spans="24:24" x14ac:dyDescent="0.2">
      <c r="X459" s="11"/>
    </row>
    <row r="460" spans="24:24" x14ac:dyDescent="0.2">
      <c r="X460" s="11"/>
    </row>
    <row r="461" spans="24:24" x14ac:dyDescent="0.2">
      <c r="X461" s="11"/>
    </row>
    <row r="462" spans="24:24" x14ac:dyDescent="0.2">
      <c r="X462" s="11"/>
    </row>
    <row r="463" spans="24:24" x14ac:dyDescent="0.2">
      <c r="X463" s="11"/>
    </row>
    <row r="464" spans="24:24" x14ac:dyDescent="0.2">
      <c r="X464" s="11"/>
    </row>
    <row r="465" spans="24:24" x14ac:dyDescent="0.2">
      <c r="X465" s="11"/>
    </row>
    <row r="466" spans="24:24" x14ac:dyDescent="0.2">
      <c r="X466" s="11"/>
    </row>
    <row r="467" spans="24:24" x14ac:dyDescent="0.2">
      <c r="X467" s="11"/>
    </row>
    <row r="468" spans="24:24" x14ac:dyDescent="0.2">
      <c r="X468" s="11"/>
    </row>
    <row r="469" spans="24:24" x14ac:dyDescent="0.2">
      <c r="X469" s="11"/>
    </row>
    <row r="470" spans="24:24" x14ac:dyDescent="0.2">
      <c r="X470" s="11"/>
    </row>
    <row r="471" spans="24:24" x14ac:dyDescent="0.2">
      <c r="X471" s="11"/>
    </row>
    <row r="472" spans="24:24" x14ac:dyDescent="0.2">
      <c r="X472" s="11"/>
    </row>
    <row r="473" spans="24:24" x14ac:dyDescent="0.2">
      <c r="X473" s="11"/>
    </row>
    <row r="474" spans="24:24" x14ac:dyDescent="0.2">
      <c r="X474" s="11"/>
    </row>
    <row r="475" spans="24:24" x14ac:dyDescent="0.2">
      <c r="X475" s="11"/>
    </row>
    <row r="476" spans="24:24" x14ac:dyDescent="0.2">
      <c r="X476" s="11"/>
    </row>
    <row r="477" spans="24:24" x14ac:dyDescent="0.2">
      <c r="X477" s="11"/>
    </row>
    <row r="478" spans="24:24" x14ac:dyDescent="0.2">
      <c r="X478" s="11"/>
    </row>
    <row r="479" spans="24:24" x14ac:dyDescent="0.2">
      <c r="X479" s="11"/>
    </row>
    <row r="480" spans="24:24" x14ac:dyDescent="0.2">
      <c r="X480" s="11"/>
    </row>
    <row r="481" spans="24:24" x14ac:dyDescent="0.2">
      <c r="X481" s="11"/>
    </row>
    <row r="482" spans="24:24" x14ac:dyDescent="0.2">
      <c r="X482" s="11"/>
    </row>
    <row r="483" spans="24:24" x14ac:dyDescent="0.2">
      <c r="X483" s="11"/>
    </row>
    <row r="484" spans="24:24" x14ac:dyDescent="0.2">
      <c r="X484" s="11"/>
    </row>
    <row r="485" spans="24:24" x14ac:dyDescent="0.2">
      <c r="X485" s="11"/>
    </row>
    <row r="486" spans="24:24" x14ac:dyDescent="0.2">
      <c r="X486" s="11"/>
    </row>
    <row r="487" spans="24:24" x14ac:dyDescent="0.2">
      <c r="X487" s="11"/>
    </row>
    <row r="488" spans="24:24" x14ac:dyDescent="0.2">
      <c r="X488" s="11"/>
    </row>
    <row r="489" spans="24:24" x14ac:dyDescent="0.2">
      <c r="X489" s="11"/>
    </row>
    <row r="490" spans="24:24" x14ac:dyDescent="0.2">
      <c r="X490" s="11"/>
    </row>
    <row r="491" spans="24:24" x14ac:dyDescent="0.2">
      <c r="X491" s="11"/>
    </row>
    <row r="492" spans="24:24" x14ac:dyDescent="0.2">
      <c r="X492" s="11"/>
    </row>
    <row r="493" spans="24:24" x14ac:dyDescent="0.2">
      <c r="X493" s="11"/>
    </row>
    <row r="494" spans="24:24" x14ac:dyDescent="0.2">
      <c r="X494" s="11"/>
    </row>
    <row r="495" spans="24:24" x14ac:dyDescent="0.2">
      <c r="X495" s="11"/>
    </row>
    <row r="496" spans="24:24" x14ac:dyDescent="0.2">
      <c r="X496" s="11"/>
    </row>
    <row r="497" spans="24:24" x14ac:dyDescent="0.2">
      <c r="X497" s="11"/>
    </row>
    <row r="498" spans="24:24" x14ac:dyDescent="0.2">
      <c r="X498" s="11"/>
    </row>
    <row r="499" spans="24:24" x14ac:dyDescent="0.2">
      <c r="X499" s="11"/>
    </row>
    <row r="500" spans="24:24" x14ac:dyDescent="0.2">
      <c r="X500" s="11"/>
    </row>
    <row r="501" spans="24:24" x14ac:dyDescent="0.2">
      <c r="X501" s="11"/>
    </row>
    <row r="502" spans="24:24" x14ac:dyDescent="0.2">
      <c r="X502" s="11"/>
    </row>
    <row r="503" spans="24:24" x14ac:dyDescent="0.2">
      <c r="X503" s="11"/>
    </row>
    <row r="504" spans="24:24" x14ac:dyDescent="0.2">
      <c r="X504" s="11"/>
    </row>
    <row r="505" spans="24:24" x14ac:dyDescent="0.2">
      <c r="X505" s="11"/>
    </row>
    <row r="506" spans="24:24" x14ac:dyDescent="0.2">
      <c r="X506" s="11"/>
    </row>
    <row r="507" spans="24:24" x14ac:dyDescent="0.2">
      <c r="X507" s="11"/>
    </row>
    <row r="508" spans="24:24" x14ac:dyDescent="0.2">
      <c r="X508" s="11"/>
    </row>
    <row r="509" spans="24:24" x14ac:dyDescent="0.2">
      <c r="X509" s="11"/>
    </row>
    <row r="510" spans="24:24" x14ac:dyDescent="0.2">
      <c r="X510" s="11"/>
    </row>
    <row r="511" spans="24:24" x14ac:dyDescent="0.2">
      <c r="X511" s="11"/>
    </row>
    <row r="512" spans="24:24" x14ac:dyDescent="0.2">
      <c r="X512" s="11"/>
    </row>
    <row r="513" spans="24:24" x14ac:dyDescent="0.2">
      <c r="X513" s="11"/>
    </row>
    <row r="514" spans="24:24" x14ac:dyDescent="0.2">
      <c r="X514" s="11"/>
    </row>
    <row r="515" spans="24:24" x14ac:dyDescent="0.2">
      <c r="X515" s="11"/>
    </row>
    <row r="516" spans="24:24" x14ac:dyDescent="0.2">
      <c r="X516" s="11"/>
    </row>
    <row r="517" spans="24:24" x14ac:dyDescent="0.2">
      <c r="X517" s="11"/>
    </row>
    <row r="518" spans="24:24" x14ac:dyDescent="0.2">
      <c r="X518" s="11"/>
    </row>
    <row r="519" spans="24:24" x14ac:dyDescent="0.2">
      <c r="X519" s="11"/>
    </row>
    <row r="520" spans="24:24" x14ac:dyDescent="0.2">
      <c r="X520" s="11"/>
    </row>
    <row r="521" spans="24:24" x14ac:dyDescent="0.2">
      <c r="X521" s="11"/>
    </row>
    <row r="522" spans="24:24" x14ac:dyDescent="0.2">
      <c r="X522" s="11"/>
    </row>
    <row r="523" spans="24:24" x14ac:dyDescent="0.2">
      <c r="X523" s="11"/>
    </row>
    <row r="524" spans="24:24" x14ac:dyDescent="0.2">
      <c r="X524" s="11"/>
    </row>
    <row r="525" spans="24:24" x14ac:dyDescent="0.2">
      <c r="X525" s="11"/>
    </row>
    <row r="526" spans="24:24" x14ac:dyDescent="0.2">
      <c r="X526" s="11"/>
    </row>
    <row r="527" spans="24:24" x14ac:dyDescent="0.2">
      <c r="X527" s="11"/>
    </row>
    <row r="528" spans="24:24" x14ac:dyDescent="0.2">
      <c r="X528" s="11"/>
    </row>
    <row r="529" spans="24:24" x14ac:dyDescent="0.2">
      <c r="X529" s="11"/>
    </row>
    <row r="530" spans="24:24" x14ac:dyDescent="0.2">
      <c r="X530" s="11"/>
    </row>
    <row r="531" spans="24:24" x14ac:dyDescent="0.2">
      <c r="X531" s="11"/>
    </row>
    <row r="532" spans="24:24" x14ac:dyDescent="0.2">
      <c r="X532" s="11"/>
    </row>
    <row r="533" spans="24:24" x14ac:dyDescent="0.2">
      <c r="X533" s="11"/>
    </row>
    <row r="534" spans="24:24" x14ac:dyDescent="0.2">
      <c r="X534" s="11"/>
    </row>
    <row r="535" spans="24:24" x14ac:dyDescent="0.2">
      <c r="X535" s="11"/>
    </row>
    <row r="536" spans="24:24" x14ac:dyDescent="0.2">
      <c r="X536" s="11"/>
    </row>
    <row r="537" spans="24:24" x14ac:dyDescent="0.2">
      <c r="X537" s="11"/>
    </row>
    <row r="538" spans="24:24" x14ac:dyDescent="0.2">
      <c r="X538" s="11"/>
    </row>
    <row r="539" spans="24:24" x14ac:dyDescent="0.2">
      <c r="X539" s="11"/>
    </row>
    <row r="540" spans="24:24" x14ac:dyDescent="0.2">
      <c r="X540" s="11"/>
    </row>
    <row r="541" spans="24:24" x14ac:dyDescent="0.2">
      <c r="X541" s="11"/>
    </row>
    <row r="542" spans="24:24" x14ac:dyDescent="0.2">
      <c r="X542" s="11"/>
    </row>
    <row r="543" spans="24:24" x14ac:dyDescent="0.2">
      <c r="X543" s="11"/>
    </row>
    <row r="544" spans="24:24" x14ac:dyDescent="0.2">
      <c r="X544" s="11"/>
    </row>
    <row r="545" spans="24:24" x14ac:dyDescent="0.2">
      <c r="X545" s="11"/>
    </row>
    <row r="546" spans="24:24" x14ac:dyDescent="0.2">
      <c r="X546" s="11"/>
    </row>
    <row r="547" spans="24:24" x14ac:dyDescent="0.2">
      <c r="X547" s="11"/>
    </row>
    <row r="548" spans="24:24" x14ac:dyDescent="0.2">
      <c r="X548" s="11"/>
    </row>
    <row r="549" spans="24:24" x14ac:dyDescent="0.2">
      <c r="X549" s="11"/>
    </row>
    <row r="550" spans="24:24" x14ac:dyDescent="0.2">
      <c r="X550" s="11"/>
    </row>
    <row r="551" spans="24:24" x14ac:dyDescent="0.2">
      <c r="X551" s="11"/>
    </row>
    <row r="552" spans="24:24" x14ac:dyDescent="0.2">
      <c r="X552" s="11"/>
    </row>
    <row r="553" spans="24:24" x14ac:dyDescent="0.2">
      <c r="X553" s="11"/>
    </row>
    <row r="554" spans="24:24" x14ac:dyDescent="0.2">
      <c r="X554" s="11"/>
    </row>
    <row r="555" spans="24:24" x14ac:dyDescent="0.2">
      <c r="X555" s="11"/>
    </row>
    <row r="556" spans="24:24" x14ac:dyDescent="0.2">
      <c r="X556" s="11"/>
    </row>
    <row r="557" spans="24:24" x14ac:dyDescent="0.2">
      <c r="X557" s="11"/>
    </row>
    <row r="558" spans="24:24" x14ac:dyDescent="0.2">
      <c r="X558" s="11"/>
    </row>
    <row r="559" spans="24:24" x14ac:dyDescent="0.2">
      <c r="X559" s="11"/>
    </row>
    <row r="560" spans="24:24" x14ac:dyDescent="0.2">
      <c r="X560" s="11"/>
    </row>
    <row r="561" spans="24:24" x14ac:dyDescent="0.2">
      <c r="X561" s="11"/>
    </row>
    <row r="562" spans="24:24" x14ac:dyDescent="0.2">
      <c r="X562" s="11"/>
    </row>
    <row r="563" spans="24:24" x14ac:dyDescent="0.2">
      <c r="X563" s="11"/>
    </row>
    <row r="564" spans="24:24" x14ac:dyDescent="0.2">
      <c r="X564" s="11"/>
    </row>
    <row r="565" spans="24:24" x14ac:dyDescent="0.2">
      <c r="X565" s="11"/>
    </row>
    <row r="566" spans="24:24" x14ac:dyDescent="0.2">
      <c r="X566" s="11"/>
    </row>
    <row r="567" spans="24:24" x14ac:dyDescent="0.2">
      <c r="X567" s="11"/>
    </row>
    <row r="568" spans="24:24" x14ac:dyDescent="0.2">
      <c r="X568" s="11"/>
    </row>
    <row r="569" spans="24:24" x14ac:dyDescent="0.2">
      <c r="X569" s="11"/>
    </row>
    <row r="570" spans="24:24" x14ac:dyDescent="0.2">
      <c r="X570" s="11"/>
    </row>
    <row r="571" spans="24:24" x14ac:dyDescent="0.2">
      <c r="X571" s="11"/>
    </row>
    <row r="572" spans="24:24" x14ac:dyDescent="0.2">
      <c r="X572" s="11"/>
    </row>
    <row r="573" spans="24:24" x14ac:dyDescent="0.2">
      <c r="X573" s="11"/>
    </row>
    <row r="574" spans="24:24" x14ac:dyDescent="0.2">
      <c r="X574" s="11"/>
    </row>
    <row r="575" spans="24:24" x14ac:dyDescent="0.2">
      <c r="X575" s="11"/>
    </row>
    <row r="576" spans="24:24" x14ac:dyDescent="0.2">
      <c r="X576" s="11"/>
    </row>
    <row r="577" spans="24:24" x14ac:dyDescent="0.2">
      <c r="X577" s="11"/>
    </row>
    <row r="578" spans="24:24" x14ac:dyDescent="0.2">
      <c r="X578" s="11"/>
    </row>
    <row r="579" spans="24:24" x14ac:dyDescent="0.2">
      <c r="X579" s="11"/>
    </row>
    <row r="580" spans="24:24" x14ac:dyDescent="0.2">
      <c r="X580" s="11"/>
    </row>
    <row r="581" spans="24:24" x14ac:dyDescent="0.2">
      <c r="X581" s="11"/>
    </row>
    <row r="582" spans="24:24" x14ac:dyDescent="0.2">
      <c r="X582" s="11"/>
    </row>
    <row r="583" spans="24:24" x14ac:dyDescent="0.2">
      <c r="X583" s="11"/>
    </row>
    <row r="584" spans="24:24" x14ac:dyDescent="0.2">
      <c r="X584" s="11"/>
    </row>
    <row r="585" spans="24:24" x14ac:dyDescent="0.2">
      <c r="X585" s="11"/>
    </row>
    <row r="586" spans="24:24" x14ac:dyDescent="0.2">
      <c r="X586" s="11"/>
    </row>
    <row r="587" spans="24:24" x14ac:dyDescent="0.2">
      <c r="X587" s="11"/>
    </row>
    <row r="588" spans="24:24" x14ac:dyDescent="0.2">
      <c r="X588" s="11"/>
    </row>
    <row r="589" spans="24:24" x14ac:dyDescent="0.2">
      <c r="X589" s="11"/>
    </row>
    <row r="590" spans="24:24" x14ac:dyDescent="0.2">
      <c r="X590" s="11"/>
    </row>
    <row r="591" spans="24:24" x14ac:dyDescent="0.2">
      <c r="X591" s="11"/>
    </row>
    <row r="592" spans="24:24" x14ac:dyDescent="0.2">
      <c r="X592" s="11"/>
    </row>
    <row r="593" spans="24:24" x14ac:dyDescent="0.2">
      <c r="X593" s="11"/>
    </row>
    <row r="594" spans="24:24" x14ac:dyDescent="0.2">
      <c r="X594" s="11"/>
    </row>
    <row r="595" spans="24:24" x14ac:dyDescent="0.2">
      <c r="X595" s="11"/>
    </row>
    <row r="596" spans="24:24" x14ac:dyDescent="0.2">
      <c r="X596" s="11"/>
    </row>
    <row r="597" spans="24:24" x14ac:dyDescent="0.2">
      <c r="X597" s="11"/>
    </row>
    <row r="598" spans="24:24" x14ac:dyDescent="0.2">
      <c r="X598" s="11"/>
    </row>
    <row r="599" spans="24:24" x14ac:dyDescent="0.2">
      <c r="X599" s="11"/>
    </row>
    <row r="600" spans="24:24" x14ac:dyDescent="0.2">
      <c r="X600" s="11"/>
    </row>
    <row r="601" spans="24:24" x14ac:dyDescent="0.2">
      <c r="X601" s="11"/>
    </row>
    <row r="602" spans="24:24" x14ac:dyDescent="0.2">
      <c r="X602" s="11"/>
    </row>
    <row r="603" spans="24:24" x14ac:dyDescent="0.2">
      <c r="X603" s="11"/>
    </row>
    <row r="604" spans="24:24" x14ac:dyDescent="0.2">
      <c r="X604" s="11"/>
    </row>
    <row r="605" spans="24:24" x14ac:dyDescent="0.2">
      <c r="X605" s="11"/>
    </row>
    <row r="606" spans="24:24" x14ac:dyDescent="0.2">
      <c r="X606" s="11"/>
    </row>
    <row r="607" spans="24:24" x14ac:dyDescent="0.2">
      <c r="X607" s="11"/>
    </row>
    <row r="608" spans="24:24" x14ac:dyDescent="0.2">
      <c r="X608" s="11"/>
    </row>
    <row r="609" spans="24:24" x14ac:dyDescent="0.2">
      <c r="X609" s="11"/>
    </row>
    <row r="610" spans="24:24" x14ac:dyDescent="0.2">
      <c r="X610" s="11"/>
    </row>
    <row r="611" spans="24:24" x14ac:dyDescent="0.2">
      <c r="X611" s="11"/>
    </row>
    <row r="612" spans="24:24" x14ac:dyDescent="0.2">
      <c r="X612" s="11"/>
    </row>
    <row r="613" spans="24:24" x14ac:dyDescent="0.2">
      <c r="X613" s="11"/>
    </row>
    <row r="614" spans="24:24" x14ac:dyDescent="0.2">
      <c r="X614" s="11"/>
    </row>
    <row r="615" spans="24:24" x14ac:dyDescent="0.2">
      <c r="X615" s="11"/>
    </row>
    <row r="616" spans="24:24" x14ac:dyDescent="0.2">
      <c r="X616" s="11"/>
    </row>
    <row r="617" spans="24:24" x14ac:dyDescent="0.2">
      <c r="X617" s="11"/>
    </row>
    <row r="618" spans="24:24" x14ac:dyDescent="0.2">
      <c r="X618" s="11"/>
    </row>
    <row r="619" spans="24:24" x14ac:dyDescent="0.2">
      <c r="X619" s="11"/>
    </row>
    <row r="620" spans="24:24" x14ac:dyDescent="0.2">
      <c r="X620" s="11"/>
    </row>
    <row r="621" spans="24:24" x14ac:dyDescent="0.2">
      <c r="X621" s="11"/>
    </row>
    <row r="622" spans="24:24" x14ac:dyDescent="0.2">
      <c r="X622" s="11"/>
    </row>
    <row r="623" spans="24:24" x14ac:dyDescent="0.2">
      <c r="X623" s="11"/>
    </row>
    <row r="624" spans="24:24" x14ac:dyDescent="0.2">
      <c r="X624" s="11"/>
    </row>
    <row r="625" spans="24:24" x14ac:dyDescent="0.2">
      <c r="X625" s="11"/>
    </row>
    <row r="626" spans="24:24" x14ac:dyDescent="0.2">
      <c r="X626" s="11"/>
    </row>
    <row r="627" spans="24:24" x14ac:dyDescent="0.2">
      <c r="X627" s="11"/>
    </row>
    <row r="628" spans="24:24" x14ac:dyDescent="0.2">
      <c r="X628" s="11"/>
    </row>
    <row r="629" spans="24:24" x14ac:dyDescent="0.2">
      <c r="X629" s="11"/>
    </row>
    <row r="630" spans="24:24" x14ac:dyDescent="0.2">
      <c r="X630" s="11"/>
    </row>
    <row r="631" spans="24:24" x14ac:dyDescent="0.2">
      <c r="X631" s="11"/>
    </row>
    <row r="632" spans="24:24" x14ac:dyDescent="0.2">
      <c r="X632" s="11"/>
    </row>
    <row r="633" spans="24:24" x14ac:dyDescent="0.2">
      <c r="X633" s="11"/>
    </row>
    <row r="634" spans="24:24" x14ac:dyDescent="0.2">
      <c r="X634" s="11"/>
    </row>
    <row r="635" spans="24:24" x14ac:dyDescent="0.2">
      <c r="X635" s="11"/>
    </row>
    <row r="636" spans="24:24" x14ac:dyDescent="0.2">
      <c r="X636" s="11"/>
    </row>
    <row r="637" spans="24:24" x14ac:dyDescent="0.2">
      <c r="X637" s="11"/>
    </row>
    <row r="638" spans="24:24" x14ac:dyDescent="0.2">
      <c r="X638" s="11"/>
    </row>
    <row r="639" spans="24:24" x14ac:dyDescent="0.2">
      <c r="X639" s="11"/>
    </row>
    <row r="640" spans="24:24" x14ac:dyDescent="0.2">
      <c r="X640" s="11"/>
    </row>
    <row r="641" spans="24:24" x14ac:dyDescent="0.2">
      <c r="X641" s="11"/>
    </row>
    <row r="642" spans="24:24" x14ac:dyDescent="0.2">
      <c r="X642" s="11"/>
    </row>
    <row r="643" spans="24:24" x14ac:dyDescent="0.2">
      <c r="X643" s="11"/>
    </row>
    <row r="644" spans="24:24" x14ac:dyDescent="0.2">
      <c r="X644" s="11"/>
    </row>
    <row r="645" spans="24:24" x14ac:dyDescent="0.2">
      <c r="X645" s="11"/>
    </row>
    <row r="646" spans="24:24" x14ac:dyDescent="0.2">
      <c r="X646" s="11"/>
    </row>
    <row r="647" spans="24:24" x14ac:dyDescent="0.2">
      <c r="X647" s="11"/>
    </row>
    <row r="648" spans="24:24" x14ac:dyDescent="0.2">
      <c r="X648" s="11"/>
    </row>
    <row r="649" spans="24:24" x14ac:dyDescent="0.2">
      <c r="X649" s="11"/>
    </row>
    <row r="650" spans="24:24" x14ac:dyDescent="0.2">
      <c r="X650" s="11"/>
    </row>
    <row r="651" spans="24:24" x14ac:dyDescent="0.2">
      <c r="X651" s="11"/>
    </row>
    <row r="652" spans="24:24" x14ac:dyDescent="0.2">
      <c r="X652" s="11"/>
    </row>
    <row r="653" spans="24:24" x14ac:dyDescent="0.2">
      <c r="X653" s="11"/>
    </row>
    <row r="654" spans="24:24" x14ac:dyDescent="0.2">
      <c r="X654" s="11"/>
    </row>
    <row r="655" spans="24:24" x14ac:dyDescent="0.2">
      <c r="X655" s="11"/>
    </row>
    <row r="656" spans="24:24" x14ac:dyDescent="0.2">
      <c r="X656" s="11"/>
    </row>
    <row r="657" spans="24:24" x14ac:dyDescent="0.2">
      <c r="X657" s="11"/>
    </row>
    <row r="658" spans="24:24" x14ac:dyDescent="0.2">
      <c r="X658" s="11"/>
    </row>
    <row r="659" spans="24:24" x14ac:dyDescent="0.2">
      <c r="X659" s="11"/>
    </row>
    <row r="660" spans="24:24" x14ac:dyDescent="0.2">
      <c r="X660" s="11"/>
    </row>
    <row r="661" spans="24:24" x14ac:dyDescent="0.2">
      <c r="X661" s="11"/>
    </row>
    <row r="662" spans="24:24" x14ac:dyDescent="0.2">
      <c r="X662" s="11"/>
    </row>
    <row r="663" spans="24:24" x14ac:dyDescent="0.2">
      <c r="X663" s="11"/>
    </row>
    <row r="664" spans="24:24" x14ac:dyDescent="0.2">
      <c r="X664" s="11"/>
    </row>
    <row r="665" spans="24:24" x14ac:dyDescent="0.2">
      <c r="X665" s="11"/>
    </row>
    <row r="666" spans="24:24" x14ac:dyDescent="0.2">
      <c r="X666" s="11"/>
    </row>
    <row r="667" spans="24:24" x14ac:dyDescent="0.2">
      <c r="X667" s="11"/>
    </row>
    <row r="668" spans="24:24" x14ac:dyDescent="0.2">
      <c r="X668" s="11"/>
    </row>
    <row r="669" spans="24:24" x14ac:dyDescent="0.2">
      <c r="X669" s="11"/>
    </row>
    <row r="670" spans="24:24" x14ac:dyDescent="0.2">
      <c r="X670" s="11"/>
    </row>
    <row r="671" spans="24:24" x14ac:dyDescent="0.2">
      <c r="X671" s="11"/>
    </row>
    <row r="672" spans="24:24" x14ac:dyDescent="0.2">
      <c r="X672" s="11"/>
    </row>
    <row r="673" spans="24:24" x14ac:dyDescent="0.2">
      <c r="X673" s="11"/>
    </row>
    <row r="674" spans="24:24" x14ac:dyDescent="0.2">
      <c r="X674" s="11"/>
    </row>
    <row r="675" spans="24:24" x14ac:dyDescent="0.2">
      <c r="X675" s="11"/>
    </row>
    <row r="676" spans="24:24" x14ac:dyDescent="0.2">
      <c r="X676" s="11"/>
    </row>
    <row r="677" spans="24:24" x14ac:dyDescent="0.2">
      <c r="X677" s="11"/>
    </row>
    <row r="678" spans="24:24" x14ac:dyDescent="0.2">
      <c r="X678" s="11"/>
    </row>
    <row r="679" spans="24:24" x14ac:dyDescent="0.2">
      <c r="X679" s="11"/>
    </row>
    <row r="680" spans="24:24" x14ac:dyDescent="0.2">
      <c r="X680" s="11"/>
    </row>
    <row r="681" spans="24:24" x14ac:dyDescent="0.2">
      <c r="X681" s="11"/>
    </row>
    <row r="682" spans="24:24" x14ac:dyDescent="0.2">
      <c r="X682" s="11"/>
    </row>
    <row r="683" spans="24:24" x14ac:dyDescent="0.2">
      <c r="X683" s="11"/>
    </row>
    <row r="684" spans="24:24" x14ac:dyDescent="0.2">
      <c r="X684" s="11"/>
    </row>
    <row r="685" spans="24:24" x14ac:dyDescent="0.2">
      <c r="X685" s="11"/>
    </row>
    <row r="686" spans="24:24" x14ac:dyDescent="0.2">
      <c r="X686" s="11"/>
    </row>
    <row r="687" spans="24:24" x14ac:dyDescent="0.2">
      <c r="X687" s="11"/>
    </row>
    <row r="688" spans="24:24" x14ac:dyDescent="0.2">
      <c r="X688" s="11"/>
    </row>
    <row r="689" spans="24:24" x14ac:dyDescent="0.2">
      <c r="X689" s="11"/>
    </row>
    <row r="690" spans="24:24" x14ac:dyDescent="0.2">
      <c r="X690" s="11"/>
    </row>
    <row r="691" spans="24:24" x14ac:dyDescent="0.2">
      <c r="X691" s="11"/>
    </row>
    <row r="692" spans="24:24" x14ac:dyDescent="0.2">
      <c r="X692" s="11"/>
    </row>
    <row r="693" spans="24:24" x14ac:dyDescent="0.2">
      <c r="X693" s="11"/>
    </row>
    <row r="694" spans="24:24" x14ac:dyDescent="0.2">
      <c r="X694" s="11"/>
    </row>
    <row r="695" spans="24:24" x14ac:dyDescent="0.2">
      <c r="X695" s="11"/>
    </row>
    <row r="696" spans="24:24" x14ac:dyDescent="0.2">
      <c r="X696" s="11"/>
    </row>
    <row r="697" spans="24:24" x14ac:dyDescent="0.2">
      <c r="X697" s="11"/>
    </row>
    <row r="698" spans="24:24" x14ac:dyDescent="0.2">
      <c r="X698" s="11"/>
    </row>
    <row r="699" spans="24:24" x14ac:dyDescent="0.2">
      <c r="X699" s="11"/>
    </row>
    <row r="700" spans="24:24" x14ac:dyDescent="0.2">
      <c r="X700" s="11"/>
    </row>
    <row r="701" spans="24:24" x14ac:dyDescent="0.2">
      <c r="X701" s="11"/>
    </row>
    <row r="702" spans="24:24" x14ac:dyDescent="0.2">
      <c r="X702" s="11"/>
    </row>
    <row r="703" spans="24:24" x14ac:dyDescent="0.2">
      <c r="X703" s="11"/>
    </row>
    <row r="704" spans="24:24" x14ac:dyDescent="0.2">
      <c r="X704" s="11"/>
    </row>
    <row r="705" spans="24:24" x14ac:dyDescent="0.2">
      <c r="X705" s="11"/>
    </row>
    <row r="706" spans="24:24" x14ac:dyDescent="0.2">
      <c r="X706" s="11"/>
    </row>
    <row r="707" spans="24:24" x14ac:dyDescent="0.2">
      <c r="X707" s="11"/>
    </row>
    <row r="708" spans="24:24" x14ac:dyDescent="0.2">
      <c r="X708" s="11"/>
    </row>
    <row r="709" spans="24:24" x14ac:dyDescent="0.2">
      <c r="X709" s="11"/>
    </row>
    <row r="710" spans="24:24" x14ac:dyDescent="0.2">
      <c r="X710" s="11"/>
    </row>
    <row r="711" spans="24:24" x14ac:dyDescent="0.2">
      <c r="X711" s="11"/>
    </row>
    <row r="712" spans="24:24" x14ac:dyDescent="0.2">
      <c r="X712" s="11"/>
    </row>
    <row r="713" spans="24:24" x14ac:dyDescent="0.2">
      <c r="X713" s="11"/>
    </row>
    <row r="714" spans="24:24" x14ac:dyDescent="0.2">
      <c r="X714" s="11"/>
    </row>
    <row r="715" spans="24:24" x14ac:dyDescent="0.2">
      <c r="X715" s="11"/>
    </row>
    <row r="716" spans="24:24" x14ac:dyDescent="0.2">
      <c r="X716" s="11"/>
    </row>
    <row r="717" spans="24:24" x14ac:dyDescent="0.2">
      <c r="X717" s="11"/>
    </row>
    <row r="718" spans="24:24" x14ac:dyDescent="0.2">
      <c r="X718" s="11"/>
    </row>
    <row r="719" spans="24:24" x14ac:dyDescent="0.2">
      <c r="X719" s="11"/>
    </row>
    <row r="720" spans="24:24" x14ac:dyDescent="0.2">
      <c r="X720" s="11"/>
    </row>
    <row r="721" spans="24:24" x14ac:dyDescent="0.2">
      <c r="X721" s="11"/>
    </row>
    <row r="722" spans="24:24" x14ac:dyDescent="0.2">
      <c r="X722" s="11"/>
    </row>
    <row r="723" spans="24:24" x14ac:dyDescent="0.2">
      <c r="X723" s="11"/>
    </row>
    <row r="724" spans="24:24" x14ac:dyDescent="0.2">
      <c r="X724" s="11"/>
    </row>
    <row r="725" spans="24:24" x14ac:dyDescent="0.2">
      <c r="X725" s="11"/>
    </row>
    <row r="726" spans="24:24" x14ac:dyDescent="0.2">
      <c r="X726" s="11"/>
    </row>
    <row r="727" spans="24:24" x14ac:dyDescent="0.2">
      <c r="X727" s="11"/>
    </row>
    <row r="728" spans="24:24" x14ac:dyDescent="0.2">
      <c r="X728" s="11"/>
    </row>
    <row r="729" spans="24:24" x14ac:dyDescent="0.2">
      <c r="X729" s="11"/>
    </row>
    <row r="730" spans="24:24" x14ac:dyDescent="0.2">
      <c r="X730" s="11"/>
    </row>
    <row r="731" spans="24:24" x14ac:dyDescent="0.2">
      <c r="X731" s="11"/>
    </row>
    <row r="732" spans="24:24" x14ac:dyDescent="0.2">
      <c r="X732" s="11"/>
    </row>
    <row r="733" spans="24:24" x14ac:dyDescent="0.2">
      <c r="X733" s="11"/>
    </row>
    <row r="734" spans="24:24" x14ac:dyDescent="0.2">
      <c r="X734" s="11"/>
    </row>
    <row r="735" spans="24:24" x14ac:dyDescent="0.2">
      <c r="X735" s="11"/>
    </row>
    <row r="736" spans="24:24" x14ac:dyDescent="0.2">
      <c r="X736" s="11"/>
    </row>
    <row r="737" spans="24:24" x14ac:dyDescent="0.2">
      <c r="X737" s="11"/>
    </row>
    <row r="738" spans="24:24" x14ac:dyDescent="0.2">
      <c r="X738" s="11"/>
    </row>
    <row r="739" spans="24:24" x14ac:dyDescent="0.2">
      <c r="X739" s="11"/>
    </row>
    <row r="740" spans="24:24" x14ac:dyDescent="0.2">
      <c r="X740" s="11"/>
    </row>
    <row r="741" spans="24:24" x14ac:dyDescent="0.2">
      <c r="X741" s="11"/>
    </row>
    <row r="742" spans="24:24" x14ac:dyDescent="0.2">
      <c r="X742" s="11"/>
    </row>
    <row r="743" spans="24:24" x14ac:dyDescent="0.2">
      <c r="X743" s="11"/>
    </row>
    <row r="744" spans="24:24" x14ac:dyDescent="0.2">
      <c r="X744" s="11"/>
    </row>
    <row r="745" spans="24:24" x14ac:dyDescent="0.2">
      <c r="X745" s="11"/>
    </row>
    <row r="746" spans="24:24" x14ac:dyDescent="0.2">
      <c r="X746" s="11"/>
    </row>
    <row r="747" spans="24:24" x14ac:dyDescent="0.2">
      <c r="X747" s="11"/>
    </row>
    <row r="748" spans="24:24" x14ac:dyDescent="0.2">
      <c r="X748" s="11"/>
    </row>
    <row r="749" spans="24:24" x14ac:dyDescent="0.2">
      <c r="X749" s="11"/>
    </row>
    <row r="750" spans="24:24" x14ac:dyDescent="0.2">
      <c r="X750" s="11"/>
    </row>
    <row r="751" spans="24:24" x14ac:dyDescent="0.2">
      <c r="X751" s="11"/>
    </row>
    <row r="752" spans="24:24" x14ac:dyDescent="0.2">
      <c r="X752" s="11"/>
    </row>
    <row r="753" spans="24:24" x14ac:dyDescent="0.2">
      <c r="X753" s="11"/>
    </row>
    <row r="754" spans="24:24" x14ac:dyDescent="0.2">
      <c r="X754" s="11"/>
    </row>
    <row r="755" spans="24:24" x14ac:dyDescent="0.2">
      <c r="X755" s="11"/>
    </row>
    <row r="756" spans="24:24" x14ac:dyDescent="0.2">
      <c r="X756" s="11"/>
    </row>
    <row r="757" spans="24:24" x14ac:dyDescent="0.2">
      <c r="X757" s="11"/>
    </row>
    <row r="758" spans="24:24" x14ac:dyDescent="0.2">
      <c r="X758" s="11"/>
    </row>
    <row r="759" spans="24:24" x14ac:dyDescent="0.2">
      <c r="X759" s="11"/>
    </row>
    <row r="760" spans="24:24" x14ac:dyDescent="0.2">
      <c r="X760" s="11"/>
    </row>
    <row r="761" spans="24:24" x14ac:dyDescent="0.2">
      <c r="X761" s="11"/>
    </row>
    <row r="762" spans="24:24" x14ac:dyDescent="0.2">
      <c r="X762" s="11"/>
    </row>
    <row r="763" spans="24:24" x14ac:dyDescent="0.2">
      <c r="X763" s="11"/>
    </row>
    <row r="764" spans="24:24" x14ac:dyDescent="0.2">
      <c r="X764" s="11"/>
    </row>
    <row r="765" spans="24:24" x14ac:dyDescent="0.2">
      <c r="X765" s="11"/>
    </row>
    <row r="766" spans="24:24" x14ac:dyDescent="0.2">
      <c r="X766" s="11"/>
    </row>
    <row r="767" spans="24:24" x14ac:dyDescent="0.2">
      <c r="X767" s="11"/>
    </row>
    <row r="768" spans="24:24" x14ac:dyDescent="0.2">
      <c r="X768" s="11"/>
    </row>
    <row r="769" spans="24:24" x14ac:dyDescent="0.2">
      <c r="X769" s="11"/>
    </row>
    <row r="770" spans="24:24" x14ac:dyDescent="0.2">
      <c r="X770" s="11"/>
    </row>
    <row r="771" spans="24:24" x14ac:dyDescent="0.2">
      <c r="X771" s="11"/>
    </row>
    <row r="772" spans="24:24" x14ac:dyDescent="0.2">
      <c r="X772" s="11"/>
    </row>
    <row r="773" spans="24:24" x14ac:dyDescent="0.2">
      <c r="X773" s="11"/>
    </row>
    <row r="774" spans="24:24" x14ac:dyDescent="0.2">
      <c r="X774" s="11"/>
    </row>
    <row r="775" spans="24:24" x14ac:dyDescent="0.2">
      <c r="X775" s="11"/>
    </row>
    <row r="776" spans="24:24" x14ac:dyDescent="0.2">
      <c r="X776" s="11"/>
    </row>
    <row r="777" spans="24:24" x14ac:dyDescent="0.2">
      <c r="X777" s="11"/>
    </row>
    <row r="778" spans="24:24" x14ac:dyDescent="0.2">
      <c r="X778" s="11"/>
    </row>
    <row r="779" spans="24:24" x14ac:dyDescent="0.2">
      <c r="X779" s="11"/>
    </row>
    <row r="780" spans="24:24" x14ac:dyDescent="0.2">
      <c r="X780" s="11"/>
    </row>
    <row r="781" spans="24:24" x14ac:dyDescent="0.2">
      <c r="X781" s="11"/>
    </row>
    <row r="782" spans="24:24" x14ac:dyDescent="0.2">
      <c r="X782" s="11"/>
    </row>
    <row r="783" spans="24:24" x14ac:dyDescent="0.2">
      <c r="X783" s="11"/>
    </row>
    <row r="784" spans="24:24" x14ac:dyDescent="0.2">
      <c r="X784" s="11"/>
    </row>
    <row r="785" spans="24:24" x14ac:dyDescent="0.2">
      <c r="X785" s="11"/>
    </row>
    <row r="786" spans="24:24" x14ac:dyDescent="0.2">
      <c r="X786" s="11"/>
    </row>
    <row r="787" spans="24:24" x14ac:dyDescent="0.2">
      <c r="X787" s="11"/>
    </row>
    <row r="788" spans="24:24" x14ac:dyDescent="0.2">
      <c r="X788" s="11"/>
    </row>
    <row r="789" spans="24:24" x14ac:dyDescent="0.2">
      <c r="X789" s="11"/>
    </row>
    <row r="790" spans="24:24" x14ac:dyDescent="0.2">
      <c r="X790" s="11"/>
    </row>
    <row r="791" spans="24:24" x14ac:dyDescent="0.2">
      <c r="X791" s="11"/>
    </row>
    <row r="792" spans="24:24" x14ac:dyDescent="0.2">
      <c r="X792" s="11"/>
    </row>
    <row r="793" spans="24:24" x14ac:dyDescent="0.2">
      <c r="X793" s="11"/>
    </row>
    <row r="794" spans="24:24" x14ac:dyDescent="0.2">
      <c r="X794" s="11"/>
    </row>
    <row r="795" spans="24:24" x14ac:dyDescent="0.2">
      <c r="X795" s="11"/>
    </row>
    <row r="796" spans="24:24" x14ac:dyDescent="0.2">
      <c r="X796" s="11"/>
    </row>
    <row r="797" spans="24:24" x14ac:dyDescent="0.2">
      <c r="X797" s="11"/>
    </row>
    <row r="798" spans="24:24" x14ac:dyDescent="0.2">
      <c r="X798" s="11"/>
    </row>
    <row r="799" spans="24:24" x14ac:dyDescent="0.2">
      <c r="X799" s="11"/>
    </row>
    <row r="800" spans="24:24" x14ac:dyDescent="0.2">
      <c r="X800" s="11"/>
    </row>
    <row r="801" spans="24:24" x14ac:dyDescent="0.2">
      <c r="X801" s="11"/>
    </row>
    <row r="802" spans="24:24" x14ac:dyDescent="0.2">
      <c r="X802" s="11"/>
    </row>
    <row r="803" spans="24:24" x14ac:dyDescent="0.2">
      <c r="X803" s="11"/>
    </row>
    <row r="804" spans="24:24" x14ac:dyDescent="0.2">
      <c r="X804" s="11"/>
    </row>
    <row r="805" spans="24:24" x14ac:dyDescent="0.2">
      <c r="X805" s="11"/>
    </row>
    <row r="806" spans="24:24" x14ac:dyDescent="0.2">
      <c r="X806" s="11"/>
    </row>
    <row r="807" spans="24:24" x14ac:dyDescent="0.2">
      <c r="X807" s="11"/>
    </row>
    <row r="808" spans="24:24" x14ac:dyDescent="0.2">
      <c r="X808" s="11"/>
    </row>
    <row r="809" spans="24:24" x14ac:dyDescent="0.2">
      <c r="X809" s="11"/>
    </row>
    <row r="810" spans="24:24" x14ac:dyDescent="0.2">
      <c r="X810" s="11"/>
    </row>
    <row r="811" spans="24:24" x14ac:dyDescent="0.2">
      <c r="X811" s="11"/>
    </row>
    <row r="812" spans="24:24" x14ac:dyDescent="0.2">
      <c r="X812" s="11"/>
    </row>
    <row r="813" spans="24:24" x14ac:dyDescent="0.2">
      <c r="X813" s="11"/>
    </row>
    <row r="814" spans="24:24" x14ac:dyDescent="0.2">
      <c r="X814" s="11"/>
    </row>
    <row r="815" spans="24:24" x14ac:dyDescent="0.2">
      <c r="X815" s="11"/>
    </row>
    <row r="816" spans="24:24" x14ac:dyDescent="0.2">
      <c r="X816" s="11"/>
    </row>
    <row r="817" spans="24:24" x14ac:dyDescent="0.2">
      <c r="X817" s="11"/>
    </row>
    <row r="818" spans="24:24" x14ac:dyDescent="0.2">
      <c r="X818" s="11"/>
    </row>
    <row r="819" spans="24:24" x14ac:dyDescent="0.2">
      <c r="X819" s="11"/>
    </row>
    <row r="820" spans="24:24" x14ac:dyDescent="0.2">
      <c r="X820" s="11"/>
    </row>
    <row r="821" spans="24:24" x14ac:dyDescent="0.2">
      <c r="X821" s="11"/>
    </row>
    <row r="822" spans="24:24" x14ac:dyDescent="0.2">
      <c r="X822" s="11"/>
    </row>
    <row r="823" spans="24:24" x14ac:dyDescent="0.2">
      <c r="X823" s="11"/>
    </row>
    <row r="824" spans="24:24" x14ac:dyDescent="0.2">
      <c r="X824" s="11"/>
    </row>
    <row r="825" spans="24:24" x14ac:dyDescent="0.2">
      <c r="X825" s="11"/>
    </row>
    <row r="826" spans="24:24" x14ac:dyDescent="0.2">
      <c r="X826" s="11"/>
    </row>
    <row r="827" spans="24:24" x14ac:dyDescent="0.2">
      <c r="X827" s="11"/>
    </row>
    <row r="828" spans="24:24" x14ac:dyDescent="0.2">
      <c r="X828" s="11"/>
    </row>
    <row r="829" spans="24:24" x14ac:dyDescent="0.2">
      <c r="X829" s="11"/>
    </row>
    <row r="830" spans="24:24" x14ac:dyDescent="0.2">
      <c r="X830" s="11"/>
    </row>
    <row r="831" spans="24:24" x14ac:dyDescent="0.2">
      <c r="X831" s="11"/>
    </row>
    <row r="832" spans="24:24" x14ac:dyDescent="0.2">
      <c r="X832" s="11"/>
    </row>
    <row r="833" spans="24:24" x14ac:dyDescent="0.2">
      <c r="X833" s="11"/>
    </row>
    <row r="834" spans="24:24" x14ac:dyDescent="0.2">
      <c r="X834" s="11"/>
    </row>
    <row r="835" spans="24:24" x14ac:dyDescent="0.2">
      <c r="X835" s="11"/>
    </row>
    <row r="836" spans="24:24" x14ac:dyDescent="0.2">
      <c r="X836" s="11"/>
    </row>
    <row r="837" spans="24:24" x14ac:dyDescent="0.2">
      <c r="X837" s="11"/>
    </row>
    <row r="838" spans="24:24" x14ac:dyDescent="0.2">
      <c r="X838" s="11"/>
    </row>
    <row r="839" spans="24:24" x14ac:dyDescent="0.2">
      <c r="X839" s="11"/>
    </row>
    <row r="840" spans="24:24" x14ac:dyDescent="0.2">
      <c r="X840" s="11"/>
    </row>
    <row r="841" spans="24:24" x14ac:dyDescent="0.2">
      <c r="X841" s="11"/>
    </row>
    <row r="842" spans="24:24" x14ac:dyDescent="0.2">
      <c r="X842" s="11"/>
    </row>
    <row r="843" spans="24:24" x14ac:dyDescent="0.2">
      <c r="X843" s="11"/>
    </row>
    <row r="844" spans="24:24" x14ac:dyDescent="0.2">
      <c r="X844" s="11"/>
    </row>
    <row r="845" spans="24:24" x14ac:dyDescent="0.2">
      <c r="X845" s="11"/>
    </row>
    <row r="846" spans="24:24" x14ac:dyDescent="0.2">
      <c r="X846" s="11"/>
    </row>
    <row r="847" spans="24:24" x14ac:dyDescent="0.2">
      <c r="X847" s="11"/>
    </row>
    <row r="848" spans="24:24" x14ac:dyDescent="0.2">
      <c r="X848" s="11"/>
    </row>
    <row r="849" spans="24:24" x14ac:dyDescent="0.2">
      <c r="X849" s="11"/>
    </row>
    <row r="850" spans="24:24" x14ac:dyDescent="0.2">
      <c r="X850" s="11"/>
    </row>
    <row r="851" spans="24:24" x14ac:dyDescent="0.2">
      <c r="X851" s="11"/>
    </row>
    <row r="852" spans="24:24" x14ac:dyDescent="0.2">
      <c r="X852" s="11"/>
    </row>
    <row r="853" spans="24:24" x14ac:dyDescent="0.2">
      <c r="X853" s="11"/>
    </row>
    <row r="854" spans="24:24" x14ac:dyDescent="0.2">
      <c r="X854" s="11"/>
    </row>
    <row r="855" spans="24:24" x14ac:dyDescent="0.2">
      <c r="X855" s="11"/>
    </row>
    <row r="856" spans="24:24" x14ac:dyDescent="0.2">
      <c r="X856" s="11"/>
    </row>
    <row r="857" spans="24:24" x14ac:dyDescent="0.2">
      <c r="X857" s="11"/>
    </row>
    <row r="858" spans="24:24" x14ac:dyDescent="0.2">
      <c r="X858" s="11"/>
    </row>
    <row r="859" spans="24:24" x14ac:dyDescent="0.2">
      <c r="X859" s="11"/>
    </row>
    <row r="860" spans="24:24" x14ac:dyDescent="0.2">
      <c r="X860" s="11"/>
    </row>
    <row r="861" spans="24:24" x14ac:dyDescent="0.2">
      <c r="X861" s="11"/>
    </row>
    <row r="862" spans="24:24" x14ac:dyDescent="0.2">
      <c r="X862" s="11"/>
    </row>
    <row r="863" spans="24:24" x14ac:dyDescent="0.2">
      <c r="X863" s="11"/>
    </row>
    <row r="864" spans="24:24" x14ac:dyDescent="0.2">
      <c r="X864" s="11"/>
    </row>
    <row r="865" spans="24:24" x14ac:dyDescent="0.2">
      <c r="X865" s="11"/>
    </row>
    <row r="866" spans="24:24" x14ac:dyDescent="0.2">
      <c r="X866" s="11"/>
    </row>
    <row r="867" spans="24:24" x14ac:dyDescent="0.2">
      <c r="X867" s="11"/>
    </row>
    <row r="868" spans="24:24" x14ac:dyDescent="0.2">
      <c r="X868" s="11"/>
    </row>
    <row r="869" spans="24:24" x14ac:dyDescent="0.2">
      <c r="X869" s="11"/>
    </row>
    <row r="870" spans="24:24" x14ac:dyDescent="0.2">
      <c r="X870" s="11"/>
    </row>
    <row r="871" spans="24:24" x14ac:dyDescent="0.2">
      <c r="X871" s="11"/>
    </row>
    <row r="872" spans="24:24" x14ac:dyDescent="0.2">
      <c r="X872" s="11"/>
    </row>
    <row r="873" spans="24:24" x14ac:dyDescent="0.2">
      <c r="X873" s="11"/>
    </row>
    <row r="874" spans="24:24" x14ac:dyDescent="0.2">
      <c r="X874" s="11"/>
    </row>
    <row r="875" spans="24:24" x14ac:dyDescent="0.2">
      <c r="X875" s="11"/>
    </row>
    <row r="876" spans="24:24" x14ac:dyDescent="0.2">
      <c r="X876" s="11"/>
    </row>
    <row r="877" spans="24:24" x14ac:dyDescent="0.2">
      <c r="X877" s="11"/>
    </row>
    <row r="878" spans="24:24" x14ac:dyDescent="0.2">
      <c r="X878" s="11"/>
    </row>
    <row r="879" spans="24:24" x14ac:dyDescent="0.2">
      <c r="X879" s="11"/>
    </row>
    <row r="880" spans="24:24" x14ac:dyDescent="0.2">
      <c r="X880" s="11"/>
    </row>
    <row r="881" spans="24:24" x14ac:dyDescent="0.2">
      <c r="X881" s="11"/>
    </row>
    <row r="882" spans="24:24" x14ac:dyDescent="0.2">
      <c r="X882" s="11"/>
    </row>
    <row r="883" spans="24:24" x14ac:dyDescent="0.2">
      <c r="X883" s="11"/>
    </row>
    <row r="884" spans="24:24" x14ac:dyDescent="0.2">
      <c r="X884" s="11"/>
    </row>
    <row r="885" spans="24:24" x14ac:dyDescent="0.2">
      <c r="X885" s="11"/>
    </row>
    <row r="886" spans="24:24" x14ac:dyDescent="0.2">
      <c r="X886" s="11"/>
    </row>
    <row r="887" spans="24:24" x14ac:dyDescent="0.2">
      <c r="X887" s="11"/>
    </row>
    <row r="888" spans="24:24" x14ac:dyDescent="0.2">
      <c r="X888" s="11"/>
    </row>
    <row r="889" spans="24:24" x14ac:dyDescent="0.2">
      <c r="X889" s="11"/>
    </row>
    <row r="890" spans="24:24" x14ac:dyDescent="0.2">
      <c r="X890" s="11"/>
    </row>
    <row r="891" spans="24:24" x14ac:dyDescent="0.2">
      <c r="X891" s="11"/>
    </row>
    <row r="892" spans="24:24" x14ac:dyDescent="0.2">
      <c r="X892" s="11"/>
    </row>
    <row r="893" spans="24:24" x14ac:dyDescent="0.2">
      <c r="X893" s="11"/>
    </row>
    <row r="894" spans="24:24" x14ac:dyDescent="0.2">
      <c r="X894" s="11"/>
    </row>
    <row r="895" spans="24:24" x14ac:dyDescent="0.2">
      <c r="X895" s="11"/>
    </row>
    <row r="896" spans="24:24" x14ac:dyDescent="0.2">
      <c r="X896" s="11"/>
    </row>
    <row r="897" spans="24:24" x14ac:dyDescent="0.2">
      <c r="X897" s="11"/>
    </row>
    <row r="898" spans="24:24" x14ac:dyDescent="0.2">
      <c r="X898" s="11"/>
    </row>
    <row r="899" spans="24:24" x14ac:dyDescent="0.2">
      <c r="X899" s="11"/>
    </row>
    <row r="900" spans="24:24" x14ac:dyDescent="0.2">
      <c r="X900" s="11"/>
    </row>
    <row r="901" spans="24:24" x14ac:dyDescent="0.2">
      <c r="X901" s="11"/>
    </row>
    <row r="902" spans="24:24" x14ac:dyDescent="0.2">
      <c r="X902" s="11"/>
    </row>
    <row r="903" spans="24:24" x14ac:dyDescent="0.2">
      <c r="X903" s="11"/>
    </row>
    <row r="904" spans="24:24" x14ac:dyDescent="0.2">
      <c r="X904" s="11"/>
    </row>
    <row r="905" spans="24:24" x14ac:dyDescent="0.2">
      <c r="X905" s="11"/>
    </row>
    <row r="906" spans="24:24" x14ac:dyDescent="0.2">
      <c r="X906" s="11"/>
    </row>
    <row r="907" spans="24:24" x14ac:dyDescent="0.2">
      <c r="X907" s="11"/>
    </row>
    <row r="908" spans="24:24" x14ac:dyDescent="0.2">
      <c r="X908" s="11"/>
    </row>
    <row r="909" spans="24:24" x14ac:dyDescent="0.2">
      <c r="X909" s="11"/>
    </row>
    <row r="910" spans="24:24" x14ac:dyDescent="0.2">
      <c r="X910" s="11"/>
    </row>
    <row r="911" spans="24:24" x14ac:dyDescent="0.2">
      <c r="X911" s="11"/>
    </row>
    <row r="912" spans="24:24" x14ac:dyDescent="0.2">
      <c r="X912" s="11"/>
    </row>
    <row r="913" spans="24:24" x14ac:dyDescent="0.2">
      <c r="X913" s="11"/>
    </row>
    <row r="914" spans="24:24" x14ac:dyDescent="0.2">
      <c r="X914" s="11"/>
    </row>
    <row r="915" spans="24:24" x14ac:dyDescent="0.2">
      <c r="X915" s="11"/>
    </row>
    <row r="916" spans="24:24" x14ac:dyDescent="0.2">
      <c r="X916" s="11"/>
    </row>
    <row r="917" spans="24:24" x14ac:dyDescent="0.2">
      <c r="X917" s="11"/>
    </row>
    <row r="918" spans="24:24" x14ac:dyDescent="0.2">
      <c r="X918" s="11"/>
    </row>
    <row r="919" spans="24:24" x14ac:dyDescent="0.2">
      <c r="X919" s="11"/>
    </row>
    <row r="920" spans="24:24" x14ac:dyDescent="0.2">
      <c r="X920" s="11"/>
    </row>
    <row r="921" spans="24:24" x14ac:dyDescent="0.2">
      <c r="X921" s="11"/>
    </row>
    <row r="922" spans="24:24" x14ac:dyDescent="0.2">
      <c r="X922" s="11"/>
    </row>
    <row r="923" spans="24:24" x14ac:dyDescent="0.2">
      <c r="X923" s="11"/>
    </row>
    <row r="924" spans="24:24" x14ac:dyDescent="0.2">
      <c r="X924" s="11"/>
    </row>
    <row r="925" spans="24:24" x14ac:dyDescent="0.2">
      <c r="X925" s="11"/>
    </row>
    <row r="926" spans="24:24" x14ac:dyDescent="0.2">
      <c r="X926" s="11"/>
    </row>
    <row r="927" spans="24:24" x14ac:dyDescent="0.2">
      <c r="X927" s="11"/>
    </row>
    <row r="928" spans="24:24" x14ac:dyDescent="0.2">
      <c r="X928" s="11"/>
    </row>
    <row r="929" spans="24:24" x14ac:dyDescent="0.2">
      <c r="X929" s="11"/>
    </row>
    <row r="930" spans="24:24" x14ac:dyDescent="0.2">
      <c r="X930" s="11"/>
    </row>
    <row r="931" spans="24:24" x14ac:dyDescent="0.2">
      <c r="X931" s="11"/>
    </row>
    <row r="932" spans="24:24" x14ac:dyDescent="0.2">
      <c r="X932" s="11"/>
    </row>
    <row r="933" spans="24:24" x14ac:dyDescent="0.2">
      <c r="X933" s="11"/>
    </row>
    <row r="934" spans="24:24" x14ac:dyDescent="0.2">
      <c r="X934" s="11"/>
    </row>
    <row r="935" spans="24:24" x14ac:dyDescent="0.2">
      <c r="X935" s="11"/>
    </row>
    <row r="936" spans="24:24" x14ac:dyDescent="0.2">
      <c r="X936" s="11"/>
    </row>
    <row r="937" spans="24:24" x14ac:dyDescent="0.2">
      <c r="X937" s="11"/>
    </row>
    <row r="938" spans="24:24" x14ac:dyDescent="0.2">
      <c r="X938" s="11"/>
    </row>
    <row r="939" spans="24:24" x14ac:dyDescent="0.2">
      <c r="X939" s="11"/>
    </row>
    <row r="940" spans="24:24" x14ac:dyDescent="0.2">
      <c r="X940" s="11"/>
    </row>
    <row r="941" spans="24:24" x14ac:dyDescent="0.2">
      <c r="X941" s="11"/>
    </row>
    <row r="942" spans="24:24" x14ac:dyDescent="0.2">
      <c r="X942" s="11"/>
    </row>
    <row r="943" spans="24:24" x14ac:dyDescent="0.2">
      <c r="X943" s="11"/>
    </row>
    <row r="944" spans="24:24" x14ac:dyDescent="0.2">
      <c r="X944" s="11"/>
    </row>
    <row r="945" spans="24:24" x14ac:dyDescent="0.2">
      <c r="X945" s="11"/>
    </row>
    <row r="946" spans="24:24" x14ac:dyDescent="0.2">
      <c r="X946" s="11"/>
    </row>
    <row r="947" spans="24:24" x14ac:dyDescent="0.2">
      <c r="X947" s="11"/>
    </row>
    <row r="948" spans="24:24" x14ac:dyDescent="0.2">
      <c r="X948" s="11"/>
    </row>
    <row r="949" spans="24:24" x14ac:dyDescent="0.2">
      <c r="X949" s="11"/>
    </row>
    <row r="950" spans="24:24" x14ac:dyDescent="0.2">
      <c r="X950" s="11"/>
    </row>
    <row r="951" spans="24:24" x14ac:dyDescent="0.2">
      <c r="X951" s="11"/>
    </row>
    <row r="952" spans="24:24" x14ac:dyDescent="0.2">
      <c r="X952" s="11"/>
    </row>
    <row r="953" spans="24:24" x14ac:dyDescent="0.2">
      <c r="X953" s="11"/>
    </row>
    <row r="954" spans="24:24" x14ac:dyDescent="0.2">
      <c r="X954" s="11"/>
    </row>
    <row r="955" spans="24:24" x14ac:dyDescent="0.2">
      <c r="X955" s="11"/>
    </row>
    <row r="956" spans="24:24" x14ac:dyDescent="0.2">
      <c r="X956" s="11"/>
    </row>
    <row r="957" spans="24:24" x14ac:dyDescent="0.2">
      <c r="X957" s="11"/>
    </row>
    <row r="958" spans="24:24" x14ac:dyDescent="0.2">
      <c r="X958" s="11"/>
    </row>
    <row r="959" spans="24:24" x14ac:dyDescent="0.2">
      <c r="X959" s="11"/>
    </row>
    <row r="960" spans="24:24" x14ac:dyDescent="0.2">
      <c r="X960" s="11"/>
    </row>
    <row r="961" spans="24:24" x14ac:dyDescent="0.2">
      <c r="X961" s="11"/>
    </row>
    <row r="962" spans="24:24" x14ac:dyDescent="0.2">
      <c r="X962" s="11"/>
    </row>
    <row r="963" spans="24:24" x14ac:dyDescent="0.2">
      <c r="X963" s="11"/>
    </row>
    <row r="964" spans="24:24" x14ac:dyDescent="0.2">
      <c r="X964" s="11"/>
    </row>
    <row r="965" spans="24:24" x14ac:dyDescent="0.2">
      <c r="X965" s="11"/>
    </row>
    <row r="966" spans="24:24" x14ac:dyDescent="0.2">
      <c r="X966" s="11"/>
    </row>
    <row r="967" spans="24:24" x14ac:dyDescent="0.2">
      <c r="X967" s="11"/>
    </row>
    <row r="968" spans="24:24" x14ac:dyDescent="0.2">
      <c r="X968" s="11"/>
    </row>
    <row r="969" spans="24:24" x14ac:dyDescent="0.2">
      <c r="X969" s="11"/>
    </row>
    <row r="970" spans="24:24" x14ac:dyDescent="0.2">
      <c r="X970" s="11"/>
    </row>
    <row r="971" spans="24:24" x14ac:dyDescent="0.2">
      <c r="X971" s="11"/>
    </row>
    <row r="972" spans="24:24" x14ac:dyDescent="0.2">
      <c r="X972" s="11"/>
    </row>
    <row r="973" spans="24:24" x14ac:dyDescent="0.2">
      <c r="X973" s="11"/>
    </row>
    <row r="974" spans="24:24" x14ac:dyDescent="0.2">
      <c r="X974" s="11"/>
    </row>
    <row r="975" spans="24:24" x14ac:dyDescent="0.2">
      <c r="X975" s="11"/>
    </row>
    <row r="976" spans="24:24" x14ac:dyDescent="0.2">
      <c r="X976" s="11"/>
    </row>
    <row r="977" spans="24:24" x14ac:dyDescent="0.2">
      <c r="X977" s="11"/>
    </row>
    <row r="978" spans="24:24" x14ac:dyDescent="0.2">
      <c r="X978" s="11"/>
    </row>
    <row r="979" spans="24:24" x14ac:dyDescent="0.2">
      <c r="X979" s="11"/>
    </row>
    <row r="980" spans="24:24" x14ac:dyDescent="0.2">
      <c r="X980" s="11"/>
    </row>
    <row r="981" spans="24:24" x14ac:dyDescent="0.2">
      <c r="X981" s="11"/>
    </row>
    <row r="982" spans="24:24" x14ac:dyDescent="0.2">
      <c r="X982" s="11"/>
    </row>
    <row r="983" spans="24:24" x14ac:dyDescent="0.2">
      <c r="X983" s="11"/>
    </row>
    <row r="984" spans="24:24" x14ac:dyDescent="0.2">
      <c r="X984" s="11"/>
    </row>
    <row r="985" spans="24:24" x14ac:dyDescent="0.2">
      <c r="X985" s="11"/>
    </row>
    <row r="986" spans="24:24" x14ac:dyDescent="0.2">
      <c r="X986" s="11"/>
    </row>
    <row r="987" spans="24:24" x14ac:dyDescent="0.2">
      <c r="X987" s="11"/>
    </row>
    <row r="988" spans="24:24" x14ac:dyDescent="0.2">
      <c r="X988" s="11"/>
    </row>
    <row r="989" spans="24:24" x14ac:dyDescent="0.2">
      <c r="X989" s="11"/>
    </row>
    <row r="990" spans="24:24" x14ac:dyDescent="0.2">
      <c r="X990" s="11"/>
    </row>
    <row r="991" spans="24:24" x14ac:dyDescent="0.2">
      <c r="X991" s="11"/>
    </row>
    <row r="992" spans="24:24" x14ac:dyDescent="0.2">
      <c r="X992" s="11"/>
    </row>
    <row r="993" spans="24:24" x14ac:dyDescent="0.2">
      <c r="X993" s="11"/>
    </row>
    <row r="994" spans="24:24" x14ac:dyDescent="0.2">
      <c r="X994" s="11"/>
    </row>
    <row r="995" spans="24:24" x14ac:dyDescent="0.2">
      <c r="X995" s="11"/>
    </row>
    <row r="996" spans="24:24" x14ac:dyDescent="0.2">
      <c r="X996" s="11"/>
    </row>
    <row r="997" spans="24:24" x14ac:dyDescent="0.2">
      <c r="X997" s="11"/>
    </row>
    <row r="998" spans="24:24" x14ac:dyDescent="0.2">
      <c r="X998" s="11"/>
    </row>
    <row r="999" spans="24:24" x14ac:dyDescent="0.2">
      <c r="X999" s="11"/>
    </row>
    <row r="1000" spans="24:24" x14ac:dyDescent="0.2">
      <c r="X1000" s="11"/>
    </row>
    <row r="1001" spans="24:24" x14ac:dyDescent="0.2">
      <c r="X1001" s="11"/>
    </row>
    <row r="1002" spans="24:24" x14ac:dyDescent="0.2">
      <c r="X1002" s="11"/>
    </row>
    <row r="1003" spans="24:24" x14ac:dyDescent="0.2">
      <c r="X1003" s="11"/>
    </row>
    <row r="1004" spans="24:24" x14ac:dyDescent="0.2">
      <c r="X1004" s="11"/>
    </row>
    <row r="1005" spans="24:24" x14ac:dyDescent="0.2">
      <c r="X1005" s="11"/>
    </row>
    <row r="1006" spans="24:24" x14ac:dyDescent="0.2">
      <c r="X1006" s="11"/>
    </row>
    <row r="1007" spans="24:24" x14ac:dyDescent="0.2">
      <c r="X1007" s="11"/>
    </row>
    <row r="1008" spans="24:24" x14ac:dyDescent="0.2">
      <c r="X1008" s="11"/>
    </row>
    <row r="1009" spans="24:24" x14ac:dyDescent="0.2">
      <c r="X1009" s="11"/>
    </row>
    <row r="1010" spans="24:24" x14ac:dyDescent="0.2">
      <c r="X1010" s="11"/>
    </row>
    <row r="1011" spans="24:24" x14ac:dyDescent="0.2">
      <c r="X1011" s="11"/>
    </row>
    <row r="1012" spans="24:24" x14ac:dyDescent="0.2">
      <c r="X1012" s="11"/>
    </row>
    <row r="1013" spans="24:24" x14ac:dyDescent="0.2">
      <c r="X1013" s="11"/>
    </row>
    <row r="1014" spans="24:24" x14ac:dyDescent="0.2">
      <c r="X1014" s="11"/>
    </row>
    <row r="1015" spans="24:24" x14ac:dyDescent="0.2">
      <c r="X1015" s="11"/>
    </row>
    <row r="1016" spans="24:24" x14ac:dyDescent="0.2">
      <c r="X1016" s="11"/>
    </row>
    <row r="1017" spans="24:24" x14ac:dyDescent="0.2">
      <c r="X1017" s="11"/>
    </row>
    <row r="1018" spans="24:24" x14ac:dyDescent="0.2">
      <c r="X1018" s="11"/>
    </row>
    <row r="1019" spans="24:24" x14ac:dyDescent="0.2">
      <c r="X1019" s="11"/>
    </row>
    <row r="1020" spans="24:24" x14ac:dyDescent="0.2">
      <c r="X1020" s="11"/>
    </row>
    <row r="1021" spans="24:24" x14ac:dyDescent="0.2">
      <c r="X1021" s="11"/>
    </row>
    <row r="1022" spans="24:24" x14ac:dyDescent="0.2">
      <c r="X1022" s="11"/>
    </row>
    <row r="1023" spans="24:24" x14ac:dyDescent="0.2">
      <c r="X1023" s="11"/>
    </row>
    <row r="1024" spans="24:24" x14ac:dyDescent="0.2">
      <c r="X1024" s="11"/>
    </row>
    <row r="1025" spans="24:24" x14ac:dyDescent="0.2">
      <c r="X1025" s="11"/>
    </row>
    <row r="1026" spans="24:24" x14ac:dyDescent="0.2">
      <c r="X1026" s="11"/>
    </row>
    <row r="1027" spans="24:24" x14ac:dyDescent="0.2">
      <c r="X1027" s="11"/>
    </row>
    <row r="1028" spans="24:24" x14ac:dyDescent="0.2">
      <c r="X1028" s="11"/>
    </row>
    <row r="1029" spans="24:24" x14ac:dyDescent="0.2">
      <c r="X1029" s="11"/>
    </row>
    <row r="1030" spans="24:24" x14ac:dyDescent="0.2">
      <c r="X1030" s="11"/>
    </row>
    <row r="1031" spans="24:24" x14ac:dyDescent="0.2">
      <c r="X1031" s="11"/>
    </row>
    <row r="1032" spans="24:24" x14ac:dyDescent="0.2">
      <c r="X1032" s="11"/>
    </row>
    <row r="1033" spans="24:24" x14ac:dyDescent="0.2">
      <c r="X1033" s="11"/>
    </row>
    <row r="1034" spans="24:24" x14ac:dyDescent="0.2">
      <c r="X1034" s="11"/>
    </row>
    <row r="1035" spans="24:24" x14ac:dyDescent="0.2">
      <c r="X1035" s="11"/>
    </row>
    <row r="1036" spans="24:24" x14ac:dyDescent="0.2">
      <c r="X1036" s="11"/>
    </row>
    <row r="1037" spans="24:24" x14ac:dyDescent="0.2">
      <c r="X1037" s="11"/>
    </row>
    <row r="1038" spans="24:24" x14ac:dyDescent="0.2">
      <c r="X1038" s="11"/>
    </row>
    <row r="1039" spans="24:24" x14ac:dyDescent="0.2">
      <c r="X1039" s="11"/>
    </row>
    <row r="1040" spans="24:24" x14ac:dyDescent="0.2">
      <c r="X1040" s="11"/>
    </row>
    <row r="1041" spans="24:24" x14ac:dyDescent="0.2">
      <c r="X1041" s="11"/>
    </row>
    <row r="1042" spans="24:24" x14ac:dyDescent="0.2">
      <c r="X1042" s="11"/>
    </row>
    <row r="1043" spans="24:24" x14ac:dyDescent="0.2">
      <c r="X1043" s="11"/>
    </row>
    <row r="1044" spans="24:24" x14ac:dyDescent="0.2">
      <c r="X1044" s="11"/>
    </row>
    <row r="1045" spans="24:24" x14ac:dyDescent="0.2">
      <c r="X1045" s="11"/>
    </row>
    <row r="1046" spans="24:24" x14ac:dyDescent="0.2">
      <c r="X1046" s="11"/>
    </row>
    <row r="1047" spans="24:24" x14ac:dyDescent="0.2">
      <c r="X1047" s="11"/>
    </row>
    <row r="1048" spans="24:24" x14ac:dyDescent="0.2">
      <c r="X1048" s="11"/>
    </row>
    <row r="1049" spans="24:24" x14ac:dyDescent="0.2">
      <c r="X1049" s="11"/>
    </row>
    <row r="1050" spans="24:24" x14ac:dyDescent="0.2">
      <c r="X1050" s="11"/>
    </row>
    <row r="1051" spans="24:24" x14ac:dyDescent="0.2">
      <c r="X1051" s="11"/>
    </row>
    <row r="1052" spans="24:24" x14ac:dyDescent="0.2">
      <c r="X1052" s="11"/>
    </row>
    <row r="1053" spans="24:24" x14ac:dyDescent="0.2">
      <c r="X1053" s="11"/>
    </row>
    <row r="1054" spans="24:24" x14ac:dyDescent="0.2">
      <c r="X1054" s="11"/>
    </row>
    <row r="1055" spans="24:24" x14ac:dyDescent="0.2">
      <c r="X1055" s="11"/>
    </row>
    <row r="1056" spans="24:24" x14ac:dyDescent="0.2">
      <c r="X1056" s="11"/>
    </row>
    <row r="1057" spans="24:24" x14ac:dyDescent="0.2">
      <c r="X1057" s="11"/>
    </row>
    <row r="1058" spans="24:24" x14ac:dyDescent="0.2">
      <c r="X1058" s="11"/>
    </row>
    <row r="1059" spans="24:24" x14ac:dyDescent="0.2">
      <c r="X1059" s="11"/>
    </row>
    <row r="1060" spans="24:24" x14ac:dyDescent="0.2">
      <c r="X1060" s="11"/>
    </row>
    <row r="1061" spans="24:24" x14ac:dyDescent="0.2">
      <c r="X1061" s="11"/>
    </row>
    <row r="1062" spans="24:24" x14ac:dyDescent="0.2">
      <c r="X1062" s="11"/>
    </row>
    <row r="1063" spans="24:24" x14ac:dyDescent="0.2">
      <c r="X1063" s="11"/>
    </row>
    <row r="1064" spans="24:24" x14ac:dyDescent="0.2">
      <c r="X1064" s="11"/>
    </row>
    <row r="1065" spans="24:24" x14ac:dyDescent="0.2">
      <c r="X1065" s="11"/>
    </row>
    <row r="1066" spans="24:24" x14ac:dyDescent="0.2">
      <c r="X1066" s="11"/>
    </row>
    <row r="1067" spans="24:24" x14ac:dyDescent="0.2">
      <c r="X1067" s="11"/>
    </row>
    <row r="1068" spans="24:24" x14ac:dyDescent="0.2">
      <c r="X1068" s="11"/>
    </row>
    <row r="1069" spans="24:24" x14ac:dyDescent="0.2">
      <c r="X1069" s="11"/>
    </row>
    <row r="1070" spans="24:24" x14ac:dyDescent="0.2">
      <c r="X1070" s="11"/>
    </row>
    <row r="1071" spans="24:24" x14ac:dyDescent="0.2">
      <c r="X1071" s="11"/>
    </row>
    <row r="1072" spans="24:24" x14ac:dyDescent="0.2">
      <c r="X1072" s="11"/>
    </row>
    <row r="1073" spans="24:24" x14ac:dyDescent="0.2">
      <c r="X1073" s="11"/>
    </row>
    <row r="1074" spans="24:24" x14ac:dyDescent="0.2">
      <c r="X1074" s="11"/>
    </row>
    <row r="1075" spans="24:24" x14ac:dyDescent="0.2">
      <c r="X1075" s="11"/>
    </row>
    <row r="1076" spans="24:24" x14ac:dyDescent="0.2">
      <c r="X1076" s="11"/>
    </row>
    <row r="1077" spans="24:24" x14ac:dyDescent="0.2">
      <c r="X1077" s="11"/>
    </row>
    <row r="1078" spans="24:24" x14ac:dyDescent="0.2">
      <c r="X1078" s="11"/>
    </row>
    <row r="1079" spans="24:24" x14ac:dyDescent="0.2">
      <c r="X1079" s="11"/>
    </row>
    <row r="1080" spans="24:24" x14ac:dyDescent="0.2">
      <c r="X1080" s="11"/>
    </row>
    <row r="1081" spans="24:24" x14ac:dyDescent="0.2">
      <c r="X1081" s="11"/>
    </row>
    <row r="1082" spans="24:24" x14ac:dyDescent="0.2">
      <c r="X1082" s="11"/>
    </row>
    <row r="1083" spans="24:24" x14ac:dyDescent="0.2">
      <c r="X1083" s="11"/>
    </row>
    <row r="1084" spans="24:24" x14ac:dyDescent="0.2">
      <c r="X1084" s="11"/>
    </row>
    <row r="1085" spans="24:24" x14ac:dyDescent="0.2">
      <c r="X1085" s="11"/>
    </row>
    <row r="1086" spans="24:24" x14ac:dyDescent="0.2">
      <c r="X1086" s="11"/>
    </row>
    <row r="1087" spans="24:24" x14ac:dyDescent="0.2">
      <c r="X1087" s="11"/>
    </row>
    <row r="1088" spans="24:24" x14ac:dyDescent="0.2">
      <c r="X1088" s="11"/>
    </row>
    <row r="1089" spans="24:24" x14ac:dyDescent="0.2">
      <c r="X1089" s="11"/>
    </row>
    <row r="1090" spans="24:24" x14ac:dyDescent="0.2">
      <c r="X1090" s="11"/>
    </row>
    <row r="1091" spans="24:24" x14ac:dyDescent="0.2">
      <c r="X1091" s="11"/>
    </row>
    <row r="1092" spans="24:24" x14ac:dyDescent="0.2">
      <c r="X1092" s="11"/>
    </row>
    <row r="1093" spans="24:24" x14ac:dyDescent="0.2">
      <c r="X1093" s="11"/>
    </row>
    <row r="1094" spans="24:24" x14ac:dyDescent="0.2">
      <c r="X1094" s="11"/>
    </row>
    <row r="1095" spans="24:24" x14ac:dyDescent="0.2">
      <c r="X1095" s="11"/>
    </row>
    <row r="1096" spans="24:24" x14ac:dyDescent="0.2">
      <c r="X1096" s="11"/>
    </row>
    <row r="1097" spans="24:24" x14ac:dyDescent="0.2">
      <c r="X1097" s="11"/>
    </row>
    <row r="1098" spans="24:24" x14ac:dyDescent="0.2">
      <c r="X1098" s="11"/>
    </row>
    <row r="1099" spans="24:24" x14ac:dyDescent="0.2">
      <c r="X1099" s="11"/>
    </row>
    <row r="1100" spans="24:24" x14ac:dyDescent="0.2">
      <c r="X1100" s="11"/>
    </row>
    <row r="1101" spans="24:24" x14ac:dyDescent="0.2">
      <c r="X1101" s="11"/>
    </row>
    <row r="1102" spans="24:24" x14ac:dyDescent="0.2">
      <c r="X1102" s="11"/>
    </row>
    <row r="1103" spans="24:24" x14ac:dyDescent="0.2">
      <c r="X1103" s="11"/>
    </row>
    <row r="1104" spans="24:24" x14ac:dyDescent="0.2">
      <c r="X1104" s="11"/>
    </row>
    <row r="1105" spans="24:24" x14ac:dyDescent="0.2">
      <c r="X1105" s="11"/>
    </row>
    <row r="1106" spans="24:24" x14ac:dyDescent="0.2">
      <c r="X1106" s="11"/>
    </row>
    <row r="1107" spans="24:24" x14ac:dyDescent="0.2">
      <c r="X1107" s="11"/>
    </row>
    <row r="1108" spans="24:24" x14ac:dyDescent="0.2">
      <c r="X1108" s="11"/>
    </row>
    <row r="1109" spans="24:24" x14ac:dyDescent="0.2">
      <c r="X1109" s="11"/>
    </row>
    <row r="1110" spans="24:24" x14ac:dyDescent="0.2">
      <c r="X1110" s="11"/>
    </row>
    <row r="1111" spans="24:24" x14ac:dyDescent="0.2">
      <c r="X1111" s="11"/>
    </row>
    <row r="1112" spans="24:24" x14ac:dyDescent="0.2">
      <c r="X1112" s="11"/>
    </row>
    <row r="1113" spans="24:24" x14ac:dyDescent="0.2">
      <c r="X1113" s="11"/>
    </row>
    <row r="1114" spans="24:24" x14ac:dyDescent="0.2">
      <c r="X1114" s="11"/>
    </row>
    <row r="1115" spans="24:24" x14ac:dyDescent="0.2">
      <c r="X1115" s="11"/>
    </row>
    <row r="1116" spans="24:24" x14ac:dyDescent="0.2">
      <c r="X1116" s="11"/>
    </row>
    <row r="1117" spans="24:24" x14ac:dyDescent="0.2">
      <c r="X1117" s="11"/>
    </row>
    <row r="1118" spans="24:24" x14ac:dyDescent="0.2">
      <c r="X1118" s="11"/>
    </row>
    <row r="1119" spans="24:24" x14ac:dyDescent="0.2">
      <c r="X1119" s="11"/>
    </row>
    <row r="1120" spans="24:24" x14ac:dyDescent="0.2">
      <c r="X1120" s="11"/>
    </row>
    <row r="1121" spans="24:24" x14ac:dyDescent="0.2">
      <c r="X1121" s="11"/>
    </row>
    <row r="1122" spans="24:24" x14ac:dyDescent="0.2">
      <c r="X1122" s="11"/>
    </row>
    <row r="1123" spans="24:24" x14ac:dyDescent="0.2">
      <c r="X1123" s="11"/>
    </row>
    <row r="1124" spans="24:24" x14ac:dyDescent="0.2">
      <c r="X1124" s="11"/>
    </row>
    <row r="1125" spans="24:24" x14ac:dyDescent="0.2">
      <c r="X1125" s="11"/>
    </row>
    <row r="1126" spans="24:24" x14ac:dyDescent="0.2">
      <c r="X1126" s="11"/>
    </row>
    <row r="1127" spans="24:24" x14ac:dyDescent="0.2">
      <c r="X1127" s="11"/>
    </row>
    <row r="1128" spans="24:24" x14ac:dyDescent="0.2">
      <c r="X1128" s="11"/>
    </row>
    <row r="1129" spans="24:24" x14ac:dyDescent="0.2">
      <c r="X1129" s="11"/>
    </row>
    <row r="1130" spans="24:24" x14ac:dyDescent="0.2">
      <c r="X1130" s="11"/>
    </row>
    <row r="1131" spans="24:24" x14ac:dyDescent="0.2">
      <c r="X1131" s="11"/>
    </row>
    <row r="1132" spans="24:24" x14ac:dyDescent="0.2">
      <c r="X1132" s="11"/>
    </row>
    <row r="1133" spans="24:24" x14ac:dyDescent="0.2">
      <c r="X1133" s="11"/>
    </row>
    <row r="1134" spans="24:24" x14ac:dyDescent="0.2">
      <c r="X1134" s="11"/>
    </row>
    <row r="1135" spans="24:24" x14ac:dyDescent="0.2">
      <c r="X1135" s="11"/>
    </row>
    <row r="1136" spans="24:24" x14ac:dyDescent="0.2">
      <c r="X1136" s="11"/>
    </row>
    <row r="1137" spans="24:24" x14ac:dyDescent="0.2">
      <c r="X1137" s="11"/>
    </row>
    <row r="1138" spans="24:24" x14ac:dyDescent="0.2">
      <c r="X1138" s="11"/>
    </row>
    <row r="1139" spans="24:24" x14ac:dyDescent="0.2">
      <c r="X1139" s="11"/>
    </row>
    <row r="1140" spans="24:24" x14ac:dyDescent="0.2">
      <c r="X1140" s="11"/>
    </row>
    <row r="1141" spans="24:24" x14ac:dyDescent="0.2">
      <c r="X1141" s="11"/>
    </row>
    <row r="1142" spans="24:24" x14ac:dyDescent="0.2">
      <c r="X1142" s="11"/>
    </row>
    <row r="1143" spans="24:24" x14ac:dyDescent="0.2">
      <c r="X1143" s="11"/>
    </row>
    <row r="1144" spans="24:24" x14ac:dyDescent="0.2">
      <c r="X1144" s="11"/>
    </row>
    <row r="1145" spans="24:24" x14ac:dyDescent="0.2">
      <c r="X1145" s="11"/>
    </row>
    <row r="1146" spans="24:24" x14ac:dyDescent="0.2">
      <c r="X1146" s="11"/>
    </row>
    <row r="1147" spans="24:24" x14ac:dyDescent="0.2">
      <c r="X1147" s="11"/>
    </row>
    <row r="1148" spans="24:24" x14ac:dyDescent="0.2">
      <c r="X1148" s="11"/>
    </row>
    <row r="1149" spans="24:24" x14ac:dyDescent="0.2">
      <c r="X1149" s="11"/>
    </row>
    <row r="1150" spans="24:24" x14ac:dyDescent="0.2">
      <c r="X1150" s="11"/>
    </row>
    <row r="1151" spans="24:24" x14ac:dyDescent="0.2">
      <c r="X1151" s="11"/>
    </row>
    <row r="1152" spans="24:24" x14ac:dyDescent="0.2">
      <c r="X1152" s="11"/>
    </row>
    <row r="1153" spans="24:24" x14ac:dyDescent="0.2">
      <c r="X1153" s="11"/>
    </row>
    <row r="1154" spans="24:24" x14ac:dyDescent="0.2">
      <c r="X1154" s="11"/>
    </row>
    <row r="1155" spans="24:24" x14ac:dyDescent="0.2">
      <c r="X1155" s="11"/>
    </row>
    <row r="1156" spans="24:24" x14ac:dyDescent="0.2">
      <c r="X1156" s="11"/>
    </row>
    <row r="1157" spans="24:24" x14ac:dyDescent="0.2">
      <c r="X1157" s="11"/>
    </row>
    <row r="1158" spans="24:24" x14ac:dyDescent="0.2">
      <c r="X1158" s="11"/>
    </row>
    <row r="1159" spans="24:24" x14ac:dyDescent="0.2">
      <c r="X1159" s="11"/>
    </row>
    <row r="1160" spans="24:24" x14ac:dyDescent="0.2">
      <c r="X1160" s="11"/>
    </row>
    <row r="1161" spans="24:24" x14ac:dyDescent="0.2">
      <c r="X1161" s="11"/>
    </row>
    <row r="1162" spans="24:24" x14ac:dyDescent="0.2">
      <c r="X1162" s="11"/>
    </row>
    <row r="1163" spans="24:24" x14ac:dyDescent="0.2">
      <c r="X1163" s="11"/>
    </row>
    <row r="1164" spans="24:24" x14ac:dyDescent="0.2">
      <c r="X1164" s="11"/>
    </row>
    <row r="1165" spans="24:24" x14ac:dyDescent="0.2">
      <c r="X1165" s="11"/>
    </row>
    <row r="1166" spans="24:24" x14ac:dyDescent="0.2">
      <c r="X1166" s="11"/>
    </row>
    <row r="1167" spans="24:24" x14ac:dyDescent="0.2">
      <c r="X1167" s="11"/>
    </row>
    <row r="1168" spans="24:24" x14ac:dyDescent="0.2">
      <c r="X1168" s="11"/>
    </row>
    <row r="1169" spans="24:24" x14ac:dyDescent="0.2">
      <c r="X1169" s="11"/>
    </row>
    <row r="1170" spans="24:24" x14ac:dyDescent="0.2">
      <c r="X1170" s="11"/>
    </row>
    <row r="1171" spans="24:24" x14ac:dyDescent="0.2">
      <c r="X1171" s="11"/>
    </row>
    <row r="1172" spans="24:24" x14ac:dyDescent="0.2">
      <c r="X1172" s="11"/>
    </row>
    <row r="1173" spans="24:24" x14ac:dyDescent="0.2">
      <c r="X1173" s="11"/>
    </row>
    <row r="1174" spans="24:24" x14ac:dyDescent="0.2">
      <c r="X1174" s="11"/>
    </row>
    <row r="1175" spans="24:24" x14ac:dyDescent="0.2">
      <c r="X1175" s="11"/>
    </row>
    <row r="1176" spans="24:24" x14ac:dyDescent="0.2">
      <c r="X1176" s="11"/>
    </row>
    <row r="1177" spans="24:24" x14ac:dyDescent="0.2">
      <c r="X1177" s="11"/>
    </row>
    <row r="1178" spans="24:24" x14ac:dyDescent="0.2">
      <c r="X1178" s="11"/>
    </row>
    <row r="1179" spans="24:24" x14ac:dyDescent="0.2">
      <c r="X1179" s="11"/>
    </row>
    <row r="1180" spans="24:24" x14ac:dyDescent="0.2">
      <c r="X1180" s="11"/>
    </row>
    <row r="1181" spans="24:24" x14ac:dyDescent="0.2">
      <c r="X1181" s="11"/>
    </row>
    <row r="1182" spans="24:24" x14ac:dyDescent="0.2">
      <c r="X1182" s="11"/>
    </row>
    <row r="1183" spans="24:24" x14ac:dyDescent="0.2">
      <c r="X1183" s="11"/>
    </row>
    <row r="1184" spans="24:24" x14ac:dyDescent="0.2">
      <c r="X1184" s="11"/>
    </row>
    <row r="1185" spans="24:24" x14ac:dyDescent="0.2">
      <c r="X1185" s="11"/>
    </row>
    <row r="1186" spans="24:24" x14ac:dyDescent="0.2">
      <c r="X1186" s="11"/>
    </row>
    <row r="1187" spans="24:24" x14ac:dyDescent="0.2">
      <c r="X1187" s="11"/>
    </row>
    <row r="1188" spans="24:24" x14ac:dyDescent="0.2">
      <c r="X1188" s="11"/>
    </row>
    <row r="1189" spans="24:24" x14ac:dyDescent="0.2">
      <c r="X1189" s="11"/>
    </row>
    <row r="1190" spans="24:24" x14ac:dyDescent="0.2">
      <c r="X1190" s="11"/>
    </row>
    <row r="1191" spans="24:24" x14ac:dyDescent="0.2">
      <c r="X1191" s="11"/>
    </row>
    <row r="1192" spans="24:24" x14ac:dyDescent="0.2">
      <c r="X1192" s="11"/>
    </row>
    <row r="1193" spans="24:24" x14ac:dyDescent="0.2">
      <c r="X1193" s="11"/>
    </row>
    <row r="1194" spans="24:24" x14ac:dyDescent="0.2">
      <c r="X1194" s="11"/>
    </row>
    <row r="1195" spans="24:24" x14ac:dyDescent="0.2">
      <c r="X1195" s="11"/>
    </row>
    <row r="1196" spans="24:24" x14ac:dyDescent="0.2">
      <c r="X1196" s="11"/>
    </row>
    <row r="1197" spans="24:24" x14ac:dyDescent="0.2">
      <c r="X1197" s="11"/>
    </row>
    <row r="1198" spans="24:24" x14ac:dyDescent="0.2">
      <c r="X1198" s="11"/>
    </row>
    <row r="1199" spans="24:24" x14ac:dyDescent="0.2">
      <c r="X1199" s="11"/>
    </row>
    <row r="1200" spans="24:24" x14ac:dyDescent="0.2">
      <c r="X1200" s="11"/>
    </row>
    <row r="1201" spans="24:24" x14ac:dyDescent="0.2">
      <c r="X1201" s="11"/>
    </row>
    <row r="1202" spans="24:24" x14ac:dyDescent="0.2">
      <c r="X1202" s="11"/>
    </row>
    <row r="1203" spans="24:24" x14ac:dyDescent="0.2">
      <c r="X1203" s="11"/>
    </row>
    <row r="1204" spans="24:24" x14ac:dyDescent="0.2">
      <c r="X1204" s="11"/>
    </row>
    <row r="1205" spans="24:24" x14ac:dyDescent="0.2">
      <c r="X1205" s="11"/>
    </row>
    <row r="1206" spans="24:24" x14ac:dyDescent="0.2">
      <c r="X1206" s="11"/>
    </row>
    <row r="1207" spans="24:24" x14ac:dyDescent="0.2">
      <c r="X1207" s="11"/>
    </row>
    <row r="1208" spans="24:24" x14ac:dyDescent="0.2">
      <c r="X1208" s="11"/>
    </row>
    <row r="1209" spans="24:24" x14ac:dyDescent="0.2">
      <c r="X1209" s="11"/>
    </row>
    <row r="1210" spans="24:24" x14ac:dyDescent="0.2">
      <c r="X1210" s="11"/>
    </row>
    <row r="1211" spans="24:24" x14ac:dyDescent="0.2">
      <c r="X1211" s="11"/>
    </row>
    <row r="1212" spans="24:24" x14ac:dyDescent="0.2">
      <c r="X1212" s="11"/>
    </row>
    <row r="1213" spans="24:24" x14ac:dyDescent="0.2">
      <c r="X1213" s="11"/>
    </row>
    <row r="1214" spans="24:24" x14ac:dyDescent="0.2">
      <c r="X1214" s="11"/>
    </row>
    <row r="1215" spans="24:24" x14ac:dyDescent="0.2">
      <c r="X1215" s="11"/>
    </row>
    <row r="1216" spans="24:24" x14ac:dyDescent="0.2">
      <c r="X1216" s="11"/>
    </row>
    <row r="1217" spans="24:24" x14ac:dyDescent="0.2">
      <c r="X1217" s="11"/>
    </row>
    <row r="1218" spans="24:24" x14ac:dyDescent="0.2">
      <c r="X1218" s="11"/>
    </row>
    <row r="1219" spans="24:24" x14ac:dyDescent="0.2">
      <c r="X1219" s="11"/>
    </row>
    <row r="1220" spans="24:24" x14ac:dyDescent="0.2">
      <c r="X1220" s="11"/>
    </row>
    <row r="1221" spans="24:24" x14ac:dyDescent="0.2">
      <c r="X1221" s="11"/>
    </row>
    <row r="1222" spans="24:24" x14ac:dyDescent="0.2">
      <c r="X1222" s="11"/>
    </row>
    <row r="1223" spans="24:24" x14ac:dyDescent="0.2">
      <c r="X1223" s="11"/>
    </row>
    <row r="1224" spans="24:24" x14ac:dyDescent="0.2">
      <c r="X1224" s="11"/>
    </row>
    <row r="1225" spans="24:24" x14ac:dyDescent="0.2">
      <c r="X1225" s="11"/>
    </row>
    <row r="1226" spans="24:24" x14ac:dyDescent="0.2">
      <c r="X1226" s="11"/>
    </row>
    <row r="1227" spans="24:24" x14ac:dyDescent="0.2">
      <c r="X1227" s="11"/>
    </row>
    <row r="1228" spans="24:24" x14ac:dyDescent="0.2">
      <c r="X1228" s="11"/>
    </row>
    <row r="1229" spans="24:24" x14ac:dyDescent="0.2">
      <c r="X1229" s="11"/>
    </row>
    <row r="1230" spans="24:24" x14ac:dyDescent="0.2">
      <c r="X1230" s="11"/>
    </row>
    <row r="1231" spans="24:24" x14ac:dyDescent="0.2">
      <c r="X1231" s="11"/>
    </row>
    <row r="1232" spans="24:24" x14ac:dyDescent="0.2">
      <c r="X1232" s="11"/>
    </row>
    <row r="1233" spans="24:24" x14ac:dyDescent="0.2">
      <c r="X1233" s="11"/>
    </row>
    <row r="1234" spans="24:24" x14ac:dyDescent="0.2">
      <c r="X1234" s="11"/>
    </row>
    <row r="1235" spans="24:24" x14ac:dyDescent="0.2">
      <c r="X1235" s="11"/>
    </row>
    <row r="1236" spans="24:24" x14ac:dyDescent="0.2">
      <c r="X1236" s="11"/>
    </row>
    <row r="1237" spans="24:24" x14ac:dyDescent="0.2">
      <c r="X1237" s="11"/>
    </row>
    <row r="1238" spans="24:24" x14ac:dyDescent="0.2">
      <c r="X1238" s="11"/>
    </row>
    <row r="1239" spans="24:24" x14ac:dyDescent="0.2">
      <c r="X1239" s="11"/>
    </row>
    <row r="1240" spans="24:24" x14ac:dyDescent="0.2">
      <c r="X1240" s="11"/>
    </row>
    <row r="1241" spans="24:24" x14ac:dyDescent="0.2">
      <c r="X1241" s="11"/>
    </row>
    <row r="1242" spans="24:24" x14ac:dyDescent="0.2">
      <c r="X1242" s="11"/>
    </row>
    <row r="1243" spans="24:24" x14ac:dyDescent="0.2">
      <c r="X1243" s="11"/>
    </row>
    <row r="1244" spans="24:24" x14ac:dyDescent="0.2">
      <c r="X1244" s="11"/>
    </row>
    <row r="1245" spans="24:24" x14ac:dyDescent="0.2">
      <c r="X1245" s="11"/>
    </row>
    <row r="1246" spans="24:24" x14ac:dyDescent="0.2">
      <c r="X1246" s="11"/>
    </row>
    <row r="1247" spans="24:24" x14ac:dyDescent="0.2">
      <c r="X1247" s="11"/>
    </row>
    <row r="1248" spans="24:24" x14ac:dyDescent="0.2">
      <c r="X1248" s="11"/>
    </row>
    <row r="1249" spans="24:24" x14ac:dyDescent="0.2">
      <c r="X1249" s="11"/>
    </row>
    <row r="1250" spans="24:24" x14ac:dyDescent="0.2">
      <c r="X1250" s="11"/>
    </row>
    <row r="1251" spans="24:24" x14ac:dyDescent="0.2">
      <c r="X1251" s="11"/>
    </row>
    <row r="1252" spans="24:24" x14ac:dyDescent="0.2">
      <c r="X1252" s="11"/>
    </row>
    <row r="1253" spans="24:24" x14ac:dyDescent="0.2">
      <c r="X1253" s="11"/>
    </row>
    <row r="1254" spans="24:24" x14ac:dyDescent="0.2">
      <c r="X1254" s="11"/>
    </row>
    <row r="1255" spans="24:24" x14ac:dyDescent="0.2">
      <c r="X1255" s="11"/>
    </row>
    <row r="1256" spans="24:24" x14ac:dyDescent="0.2">
      <c r="X1256" s="11"/>
    </row>
    <row r="1257" spans="24:24" x14ac:dyDescent="0.2">
      <c r="X1257" s="11"/>
    </row>
    <row r="1258" spans="24:24" x14ac:dyDescent="0.2">
      <c r="X1258" s="11"/>
    </row>
    <row r="1259" spans="24:24" x14ac:dyDescent="0.2">
      <c r="X1259" s="11"/>
    </row>
    <row r="1260" spans="24:24" x14ac:dyDescent="0.2">
      <c r="X1260" s="11"/>
    </row>
    <row r="1261" spans="24:24" x14ac:dyDescent="0.2">
      <c r="X1261" s="11"/>
    </row>
    <row r="1262" spans="24:24" x14ac:dyDescent="0.2">
      <c r="X1262" s="11"/>
    </row>
    <row r="1263" spans="24:24" x14ac:dyDescent="0.2">
      <c r="X1263" s="11"/>
    </row>
    <row r="1264" spans="24:24" x14ac:dyDescent="0.2">
      <c r="X1264" s="11"/>
    </row>
    <row r="1265" spans="24:24" x14ac:dyDescent="0.2">
      <c r="X1265" s="11"/>
    </row>
    <row r="1266" spans="24:24" x14ac:dyDescent="0.2">
      <c r="X1266" s="11"/>
    </row>
    <row r="1267" spans="24:24" x14ac:dyDescent="0.2">
      <c r="X1267" s="11"/>
    </row>
    <row r="1268" spans="24:24" x14ac:dyDescent="0.2">
      <c r="X1268" s="11"/>
    </row>
    <row r="1269" spans="24:24" x14ac:dyDescent="0.2">
      <c r="X1269" s="11"/>
    </row>
    <row r="1270" spans="24:24" x14ac:dyDescent="0.2">
      <c r="X1270" s="11"/>
    </row>
    <row r="1271" spans="24:24" x14ac:dyDescent="0.2">
      <c r="X1271" s="11"/>
    </row>
    <row r="1272" spans="24:24" x14ac:dyDescent="0.2">
      <c r="X1272" s="11"/>
    </row>
    <row r="1273" spans="24:24" x14ac:dyDescent="0.2">
      <c r="X1273" s="11"/>
    </row>
    <row r="1274" spans="24:24" x14ac:dyDescent="0.2">
      <c r="X1274" s="11"/>
    </row>
    <row r="1275" spans="24:24" x14ac:dyDescent="0.2">
      <c r="X1275" s="11"/>
    </row>
    <row r="1276" spans="24:24" x14ac:dyDescent="0.2">
      <c r="X1276" s="11"/>
    </row>
    <row r="1277" spans="24:24" x14ac:dyDescent="0.2">
      <c r="X1277" s="11"/>
    </row>
    <row r="1278" spans="24:24" x14ac:dyDescent="0.2">
      <c r="X1278" s="11"/>
    </row>
    <row r="1279" spans="24:24" x14ac:dyDescent="0.2">
      <c r="X1279" s="11"/>
    </row>
    <row r="1280" spans="24:24" x14ac:dyDescent="0.2">
      <c r="X1280" s="11"/>
    </row>
    <row r="1281" spans="24:24" x14ac:dyDescent="0.2">
      <c r="X1281" s="11"/>
    </row>
    <row r="1282" spans="24:24" x14ac:dyDescent="0.2">
      <c r="X1282" s="11"/>
    </row>
    <row r="1283" spans="24:24" x14ac:dyDescent="0.2">
      <c r="X1283" s="11"/>
    </row>
    <row r="1284" spans="24:24" x14ac:dyDescent="0.2">
      <c r="X1284" s="11"/>
    </row>
    <row r="1285" spans="24:24" x14ac:dyDescent="0.2">
      <c r="X1285" s="11"/>
    </row>
    <row r="1286" spans="24:24" x14ac:dyDescent="0.2">
      <c r="X1286" s="11"/>
    </row>
    <row r="1287" spans="24:24" x14ac:dyDescent="0.2">
      <c r="X1287" s="11"/>
    </row>
    <row r="1288" spans="24:24" x14ac:dyDescent="0.2">
      <c r="X1288" s="11"/>
    </row>
    <row r="1289" spans="24:24" x14ac:dyDescent="0.2">
      <c r="X1289" s="11"/>
    </row>
    <row r="1290" spans="24:24" x14ac:dyDescent="0.2">
      <c r="X1290" s="11"/>
    </row>
    <row r="1291" spans="24:24" x14ac:dyDescent="0.2">
      <c r="X1291" s="11"/>
    </row>
    <row r="1292" spans="24:24" x14ac:dyDescent="0.2">
      <c r="X1292" s="11"/>
    </row>
    <row r="1293" spans="24:24" x14ac:dyDescent="0.2">
      <c r="X1293" s="11"/>
    </row>
    <row r="1294" spans="24:24" x14ac:dyDescent="0.2">
      <c r="X1294" s="11"/>
    </row>
    <row r="1295" spans="24:24" x14ac:dyDescent="0.2">
      <c r="X1295" s="11"/>
    </row>
    <row r="1296" spans="24:24" x14ac:dyDescent="0.2">
      <c r="X1296" s="11"/>
    </row>
    <row r="1297" spans="24:24" x14ac:dyDescent="0.2">
      <c r="X1297" s="11"/>
    </row>
    <row r="1298" spans="24:24" x14ac:dyDescent="0.2">
      <c r="X1298" s="11"/>
    </row>
    <row r="1299" spans="24:24" x14ac:dyDescent="0.2">
      <c r="X1299" s="11"/>
    </row>
    <row r="1300" spans="24:24" x14ac:dyDescent="0.2">
      <c r="X1300" s="11"/>
    </row>
    <row r="1301" spans="24:24" x14ac:dyDescent="0.2">
      <c r="X1301" s="11"/>
    </row>
    <row r="1302" spans="24:24" x14ac:dyDescent="0.2">
      <c r="X1302" s="11"/>
    </row>
    <row r="1303" spans="24:24" x14ac:dyDescent="0.2">
      <c r="X1303" s="11"/>
    </row>
    <row r="1304" spans="24:24" x14ac:dyDescent="0.2">
      <c r="X1304" s="11"/>
    </row>
    <row r="1305" spans="24:24" x14ac:dyDescent="0.2">
      <c r="X1305" s="11"/>
    </row>
    <row r="1306" spans="24:24" x14ac:dyDescent="0.2">
      <c r="X1306" s="11"/>
    </row>
    <row r="1307" spans="24:24" x14ac:dyDescent="0.2">
      <c r="X1307" s="11"/>
    </row>
    <row r="1308" spans="24:24" x14ac:dyDescent="0.2">
      <c r="X1308" s="11"/>
    </row>
    <row r="1309" spans="24:24" x14ac:dyDescent="0.2">
      <c r="X1309" s="11"/>
    </row>
    <row r="1310" spans="24:24" x14ac:dyDescent="0.2">
      <c r="X1310" s="11"/>
    </row>
    <row r="1311" spans="24:24" x14ac:dyDescent="0.2">
      <c r="X1311" s="11"/>
    </row>
    <row r="1312" spans="24:24" x14ac:dyDescent="0.2">
      <c r="X1312" s="11"/>
    </row>
    <row r="1313" spans="24:24" x14ac:dyDescent="0.2">
      <c r="X1313" s="11"/>
    </row>
    <row r="1314" spans="24:24" x14ac:dyDescent="0.2">
      <c r="X1314" s="11"/>
    </row>
    <row r="1315" spans="24:24" x14ac:dyDescent="0.2">
      <c r="X1315" s="11"/>
    </row>
    <row r="1316" spans="24:24" x14ac:dyDescent="0.2">
      <c r="X1316" s="11"/>
    </row>
    <row r="1317" spans="24:24" x14ac:dyDescent="0.2">
      <c r="X1317" s="11"/>
    </row>
    <row r="1318" spans="24:24" x14ac:dyDescent="0.2">
      <c r="X1318" s="11"/>
    </row>
    <row r="1319" spans="24:24" x14ac:dyDescent="0.2">
      <c r="X1319" s="11"/>
    </row>
    <row r="1320" spans="24:24" x14ac:dyDescent="0.2">
      <c r="X1320" s="11"/>
    </row>
    <row r="1321" spans="24:24" x14ac:dyDescent="0.2">
      <c r="X1321" s="11"/>
    </row>
    <row r="1322" spans="24:24" x14ac:dyDescent="0.2">
      <c r="X1322" s="11"/>
    </row>
    <row r="1323" spans="24:24" x14ac:dyDescent="0.2">
      <c r="X1323" s="11"/>
    </row>
    <row r="1324" spans="24:24" x14ac:dyDescent="0.2">
      <c r="X1324" s="11"/>
    </row>
    <row r="1325" spans="24:24" x14ac:dyDescent="0.2">
      <c r="X1325" s="11"/>
    </row>
    <row r="1326" spans="24:24" x14ac:dyDescent="0.2">
      <c r="X1326" s="11"/>
    </row>
    <row r="1327" spans="24:24" x14ac:dyDescent="0.2">
      <c r="X1327" s="11"/>
    </row>
    <row r="1328" spans="24:24" x14ac:dyDescent="0.2">
      <c r="X1328" s="11"/>
    </row>
    <row r="1329" spans="24:24" x14ac:dyDescent="0.2">
      <c r="X1329" s="11"/>
    </row>
    <row r="1330" spans="24:24" x14ac:dyDescent="0.2">
      <c r="X1330" s="11"/>
    </row>
    <row r="1331" spans="24:24" x14ac:dyDescent="0.2">
      <c r="X1331" s="11"/>
    </row>
    <row r="1332" spans="24:24" x14ac:dyDescent="0.2">
      <c r="X1332" s="11"/>
    </row>
    <row r="1333" spans="24:24" x14ac:dyDescent="0.2">
      <c r="X1333" s="11"/>
    </row>
    <row r="1334" spans="24:24" x14ac:dyDescent="0.2">
      <c r="X1334" s="11"/>
    </row>
    <row r="1335" spans="24:24" x14ac:dyDescent="0.2">
      <c r="X1335" s="11"/>
    </row>
    <row r="1336" spans="24:24" x14ac:dyDescent="0.2">
      <c r="X1336" s="11"/>
    </row>
    <row r="1337" spans="24:24" x14ac:dyDescent="0.2">
      <c r="X1337" s="11"/>
    </row>
    <row r="1338" spans="24:24" x14ac:dyDescent="0.2">
      <c r="X1338" s="11"/>
    </row>
    <row r="1339" spans="24:24" x14ac:dyDescent="0.2">
      <c r="X1339" s="11"/>
    </row>
    <row r="1340" spans="24:24" x14ac:dyDescent="0.2">
      <c r="X1340" s="11"/>
    </row>
    <row r="1341" spans="24:24" x14ac:dyDescent="0.2">
      <c r="X1341" s="11"/>
    </row>
    <row r="1342" spans="24:24" x14ac:dyDescent="0.2">
      <c r="X1342" s="11"/>
    </row>
    <row r="1343" spans="24:24" x14ac:dyDescent="0.2">
      <c r="X1343" s="11"/>
    </row>
    <row r="1344" spans="24:24" x14ac:dyDescent="0.2">
      <c r="X1344" s="11"/>
    </row>
    <row r="1345" spans="24:24" x14ac:dyDescent="0.2">
      <c r="X1345" s="11"/>
    </row>
    <row r="1346" spans="24:24" x14ac:dyDescent="0.2">
      <c r="X1346" s="11"/>
    </row>
    <row r="1347" spans="24:24" x14ac:dyDescent="0.2">
      <c r="X1347" s="11"/>
    </row>
    <row r="1348" spans="24:24" x14ac:dyDescent="0.2">
      <c r="X1348" s="11"/>
    </row>
    <row r="1349" spans="24:24" x14ac:dyDescent="0.2">
      <c r="X1349" s="11"/>
    </row>
    <row r="1350" spans="24:24" x14ac:dyDescent="0.2">
      <c r="X1350" s="11"/>
    </row>
    <row r="1351" spans="24:24" x14ac:dyDescent="0.2">
      <c r="X1351" s="11"/>
    </row>
    <row r="1352" spans="24:24" x14ac:dyDescent="0.2">
      <c r="X1352" s="11"/>
    </row>
    <row r="1353" spans="24:24" x14ac:dyDescent="0.2">
      <c r="X1353" s="11"/>
    </row>
    <row r="1354" spans="24:24" x14ac:dyDescent="0.2">
      <c r="X1354" s="11"/>
    </row>
    <row r="1355" spans="24:24" x14ac:dyDescent="0.2">
      <c r="X1355" s="11"/>
    </row>
    <row r="1356" spans="24:24" x14ac:dyDescent="0.2">
      <c r="X1356" s="11"/>
    </row>
    <row r="1357" spans="24:24" x14ac:dyDescent="0.2">
      <c r="X1357" s="11"/>
    </row>
    <row r="1358" spans="24:24" x14ac:dyDescent="0.2">
      <c r="X1358" s="11"/>
    </row>
    <row r="1359" spans="24:24" x14ac:dyDescent="0.2">
      <c r="X1359" s="11"/>
    </row>
    <row r="1360" spans="24:24" x14ac:dyDescent="0.2">
      <c r="X1360" s="11"/>
    </row>
    <row r="1361" spans="24:24" x14ac:dyDescent="0.2">
      <c r="X1361" s="11"/>
    </row>
    <row r="1362" spans="24:24" x14ac:dyDescent="0.2">
      <c r="X1362" s="11"/>
    </row>
    <row r="1363" spans="24:24" x14ac:dyDescent="0.2">
      <c r="X1363" s="11"/>
    </row>
    <row r="1364" spans="24:24" x14ac:dyDescent="0.2">
      <c r="X1364" s="11"/>
    </row>
    <row r="1365" spans="24:24" x14ac:dyDescent="0.2">
      <c r="X1365" s="11"/>
    </row>
    <row r="1366" spans="24:24" x14ac:dyDescent="0.2">
      <c r="X1366" s="11"/>
    </row>
    <row r="1367" spans="24:24" x14ac:dyDescent="0.2">
      <c r="X1367" s="11"/>
    </row>
    <row r="1368" spans="24:24" x14ac:dyDescent="0.2">
      <c r="X1368" s="11"/>
    </row>
    <row r="1369" spans="24:24" x14ac:dyDescent="0.2">
      <c r="X1369" s="11"/>
    </row>
    <row r="1370" spans="24:24" x14ac:dyDescent="0.2">
      <c r="X1370" s="11"/>
    </row>
    <row r="1371" spans="24:24" x14ac:dyDescent="0.2">
      <c r="X1371" s="11"/>
    </row>
    <row r="1372" spans="24:24" x14ac:dyDescent="0.2">
      <c r="X1372" s="11"/>
    </row>
    <row r="1373" spans="24:24" x14ac:dyDescent="0.2">
      <c r="X1373" s="11"/>
    </row>
    <row r="1374" spans="24:24" x14ac:dyDescent="0.2">
      <c r="X1374" s="11"/>
    </row>
    <row r="1375" spans="24:24" x14ac:dyDescent="0.2">
      <c r="X1375" s="11"/>
    </row>
    <row r="1376" spans="24:24" x14ac:dyDescent="0.2">
      <c r="X1376" s="11"/>
    </row>
    <row r="1377" spans="24:24" x14ac:dyDescent="0.2">
      <c r="X1377" s="11"/>
    </row>
    <row r="1378" spans="24:24" x14ac:dyDescent="0.2">
      <c r="X1378" s="11"/>
    </row>
    <row r="1379" spans="24:24" x14ac:dyDescent="0.2">
      <c r="X1379" s="11"/>
    </row>
    <row r="1380" spans="24:24" x14ac:dyDescent="0.2">
      <c r="X1380" s="11"/>
    </row>
    <row r="1381" spans="24:24" x14ac:dyDescent="0.2">
      <c r="X1381" s="11"/>
    </row>
    <row r="1382" spans="24:24" x14ac:dyDescent="0.2">
      <c r="X1382" s="11"/>
    </row>
    <row r="1383" spans="24:24" x14ac:dyDescent="0.2">
      <c r="X1383" s="11"/>
    </row>
    <row r="1384" spans="24:24" x14ac:dyDescent="0.2">
      <c r="X1384" s="11"/>
    </row>
    <row r="1385" spans="24:24" x14ac:dyDescent="0.2">
      <c r="X1385" s="11"/>
    </row>
    <row r="1386" spans="24:24" x14ac:dyDescent="0.2">
      <c r="X1386" s="11"/>
    </row>
    <row r="1387" spans="24:24" x14ac:dyDescent="0.2">
      <c r="X1387" s="11"/>
    </row>
    <row r="1388" spans="24:24" x14ac:dyDescent="0.2">
      <c r="X1388" s="11"/>
    </row>
    <row r="1389" spans="24:24" x14ac:dyDescent="0.2">
      <c r="X1389" s="11"/>
    </row>
    <row r="1390" spans="24:24" x14ac:dyDescent="0.2">
      <c r="X1390" s="11"/>
    </row>
    <row r="1391" spans="24:24" x14ac:dyDescent="0.2">
      <c r="X1391" s="11"/>
    </row>
    <row r="1392" spans="24:24" x14ac:dyDescent="0.2">
      <c r="X1392" s="11"/>
    </row>
    <row r="1393" spans="24:24" x14ac:dyDescent="0.2">
      <c r="X1393" s="11"/>
    </row>
    <row r="1394" spans="24:24" x14ac:dyDescent="0.2">
      <c r="X1394" s="11"/>
    </row>
    <row r="1395" spans="24:24" x14ac:dyDescent="0.2">
      <c r="X1395" s="11"/>
    </row>
    <row r="1396" spans="24:24" x14ac:dyDescent="0.2">
      <c r="X1396" s="11"/>
    </row>
    <row r="1397" spans="24:24" x14ac:dyDescent="0.2">
      <c r="X1397" s="11"/>
    </row>
    <row r="1398" spans="24:24" x14ac:dyDescent="0.2">
      <c r="X1398" s="11"/>
    </row>
    <row r="1399" spans="24:24" x14ac:dyDescent="0.2">
      <c r="X1399" s="11"/>
    </row>
    <row r="1400" spans="24:24" x14ac:dyDescent="0.2">
      <c r="X1400" s="11"/>
    </row>
    <row r="1401" spans="24:24" x14ac:dyDescent="0.2">
      <c r="X1401" s="11"/>
    </row>
    <row r="1402" spans="24:24" x14ac:dyDescent="0.2">
      <c r="X1402" s="11"/>
    </row>
    <row r="1403" spans="24:24" x14ac:dyDescent="0.2">
      <c r="X1403" s="11"/>
    </row>
    <row r="1404" spans="24:24" x14ac:dyDescent="0.2">
      <c r="X1404" s="11"/>
    </row>
    <row r="1405" spans="24:24" x14ac:dyDescent="0.2">
      <c r="X1405" s="11"/>
    </row>
    <row r="1406" spans="24:24" x14ac:dyDescent="0.2">
      <c r="X1406" s="11"/>
    </row>
    <row r="1407" spans="24:24" x14ac:dyDescent="0.2">
      <c r="X1407" s="11"/>
    </row>
    <row r="1408" spans="24:24" x14ac:dyDescent="0.2">
      <c r="X1408" s="11"/>
    </row>
    <row r="1409" spans="24:24" x14ac:dyDescent="0.2">
      <c r="X1409" s="11"/>
    </row>
    <row r="1410" spans="24:24" x14ac:dyDescent="0.2">
      <c r="X1410" s="11"/>
    </row>
    <row r="1411" spans="24:24" x14ac:dyDescent="0.2">
      <c r="X1411" s="11"/>
    </row>
    <row r="1412" spans="24:24" x14ac:dyDescent="0.2">
      <c r="X1412" s="11"/>
    </row>
    <row r="1413" spans="24:24" x14ac:dyDescent="0.2">
      <c r="X1413" s="11"/>
    </row>
    <row r="1414" spans="24:24" x14ac:dyDescent="0.2">
      <c r="X1414" s="11"/>
    </row>
    <row r="1415" spans="24:24" x14ac:dyDescent="0.2">
      <c r="X1415" s="11"/>
    </row>
    <row r="1416" spans="24:24" x14ac:dyDescent="0.2">
      <c r="X1416" s="11"/>
    </row>
    <row r="1417" spans="24:24" x14ac:dyDescent="0.2">
      <c r="X1417" s="11"/>
    </row>
    <row r="1418" spans="24:24" x14ac:dyDescent="0.2">
      <c r="X1418" s="11"/>
    </row>
    <row r="1419" spans="24:24" x14ac:dyDescent="0.2">
      <c r="X1419" s="11"/>
    </row>
    <row r="1420" spans="24:24" x14ac:dyDescent="0.2">
      <c r="X1420" s="11"/>
    </row>
    <row r="1421" spans="24:24" x14ac:dyDescent="0.2">
      <c r="X1421" s="11"/>
    </row>
    <row r="1422" spans="24:24" x14ac:dyDescent="0.2">
      <c r="X1422" s="11"/>
    </row>
    <row r="1423" spans="24:24" x14ac:dyDescent="0.2">
      <c r="X1423" s="11"/>
    </row>
    <row r="1424" spans="24:24" x14ac:dyDescent="0.2">
      <c r="X1424" s="11"/>
    </row>
    <row r="1425" spans="24:24" x14ac:dyDescent="0.2">
      <c r="X1425" s="11"/>
    </row>
    <row r="1426" spans="24:24" x14ac:dyDescent="0.2">
      <c r="X1426" s="11"/>
    </row>
    <row r="1427" spans="24:24" x14ac:dyDescent="0.2">
      <c r="X1427" s="11"/>
    </row>
    <row r="1428" spans="24:24" x14ac:dyDescent="0.2">
      <c r="X1428" s="11"/>
    </row>
    <row r="1429" spans="24:24" x14ac:dyDescent="0.2">
      <c r="X1429" s="11"/>
    </row>
    <row r="1430" spans="24:24" x14ac:dyDescent="0.2">
      <c r="X1430" s="11"/>
    </row>
    <row r="1431" spans="24:24" x14ac:dyDescent="0.2">
      <c r="X1431" s="11"/>
    </row>
    <row r="1432" spans="24:24" x14ac:dyDescent="0.2">
      <c r="X1432" s="11"/>
    </row>
    <row r="1433" spans="24:24" x14ac:dyDescent="0.2">
      <c r="X1433" s="11"/>
    </row>
    <row r="1434" spans="24:24" x14ac:dyDescent="0.2">
      <c r="X1434" s="11"/>
    </row>
    <row r="1435" spans="24:24" x14ac:dyDescent="0.2">
      <c r="X1435" s="11"/>
    </row>
    <row r="1436" spans="24:24" x14ac:dyDescent="0.2">
      <c r="X1436" s="11"/>
    </row>
    <row r="1437" spans="24:24" x14ac:dyDescent="0.2">
      <c r="X1437" s="11"/>
    </row>
    <row r="1438" spans="24:24" x14ac:dyDescent="0.2">
      <c r="X1438" s="11"/>
    </row>
    <row r="1439" spans="24:24" x14ac:dyDescent="0.2">
      <c r="X1439" s="11"/>
    </row>
    <row r="1440" spans="24:24" x14ac:dyDescent="0.2">
      <c r="X1440" s="11"/>
    </row>
    <row r="1441" spans="24:24" x14ac:dyDescent="0.2">
      <c r="X1441" s="11"/>
    </row>
    <row r="1442" spans="24:24" x14ac:dyDescent="0.2">
      <c r="X1442" s="11"/>
    </row>
    <row r="1443" spans="24:24" x14ac:dyDescent="0.2">
      <c r="X1443" s="11"/>
    </row>
    <row r="1444" spans="24:24" x14ac:dyDescent="0.2">
      <c r="X1444" s="11"/>
    </row>
    <row r="1445" spans="24:24" x14ac:dyDescent="0.2">
      <c r="X1445" s="11"/>
    </row>
    <row r="1446" spans="24:24" x14ac:dyDescent="0.2">
      <c r="X1446" s="11"/>
    </row>
    <row r="1447" spans="24:24" x14ac:dyDescent="0.2">
      <c r="X1447" s="11"/>
    </row>
    <row r="1448" spans="24:24" x14ac:dyDescent="0.2">
      <c r="X1448" s="11"/>
    </row>
    <row r="1449" spans="24:24" x14ac:dyDescent="0.2">
      <c r="X1449" s="11"/>
    </row>
    <row r="1450" spans="24:24" x14ac:dyDescent="0.2">
      <c r="X1450" s="11"/>
    </row>
    <row r="1451" spans="24:24" x14ac:dyDescent="0.2">
      <c r="X1451" s="11"/>
    </row>
    <row r="1452" spans="24:24" x14ac:dyDescent="0.2">
      <c r="X1452" s="11"/>
    </row>
    <row r="1453" spans="24:24" x14ac:dyDescent="0.2">
      <c r="X1453" s="11"/>
    </row>
    <row r="1454" spans="24:24" x14ac:dyDescent="0.2">
      <c r="X1454" s="11"/>
    </row>
    <row r="1455" spans="24:24" x14ac:dyDescent="0.2">
      <c r="X1455" s="11"/>
    </row>
    <row r="1456" spans="24:24" x14ac:dyDescent="0.2">
      <c r="X1456" s="11"/>
    </row>
    <row r="1457" spans="24:24" x14ac:dyDescent="0.2">
      <c r="X1457" s="11"/>
    </row>
    <row r="1458" spans="24:24" x14ac:dyDescent="0.2">
      <c r="X1458" s="11"/>
    </row>
    <row r="1459" spans="24:24" x14ac:dyDescent="0.2">
      <c r="X1459" s="11"/>
    </row>
    <row r="1460" spans="24:24" x14ac:dyDescent="0.2">
      <c r="X1460" s="11"/>
    </row>
    <row r="1461" spans="24:24" x14ac:dyDescent="0.2">
      <c r="X1461" s="11"/>
    </row>
    <row r="1462" spans="24:24" x14ac:dyDescent="0.2">
      <c r="X1462" s="11"/>
    </row>
    <row r="1463" spans="24:24" x14ac:dyDescent="0.2">
      <c r="X1463" s="11"/>
    </row>
    <row r="1464" spans="24:24" x14ac:dyDescent="0.2">
      <c r="X1464" s="11"/>
    </row>
    <row r="1465" spans="24:24" x14ac:dyDescent="0.2">
      <c r="X1465" s="11"/>
    </row>
    <row r="1466" spans="24:24" x14ac:dyDescent="0.2">
      <c r="X1466" s="11"/>
    </row>
    <row r="1467" spans="24:24" x14ac:dyDescent="0.2">
      <c r="X1467" s="11"/>
    </row>
    <row r="1468" spans="24:24" x14ac:dyDescent="0.2">
      <c r="X1468" s="11"/>
    </row>
    <row r="1469" spans="24:24" x14ac:dyDescent="0.2">
      <c r="X1469" s="11"/>
    </row>
    <row r="1470" spans="24:24" x14ac:dyDescent="0.2">
      <c r="X1470" s="11"/>
    </row>
    <row r="1471" spans="24:24" x14ac:dyDescent="0.2">
      <c r="X1471" s="11"/>
    </row>
    <row r="1472" spans="24:24" x14ac:dyDescent="0.2">
      <c r="X1472" s="11"/>
    </row>
    <row r="1473" spans="24:24" x14ac:dyDescent="0.2">
      <c r="X1473" s="11"/>
    </row>
    <row r="1474" spans="24:24" x14ac:dyDescent="0.2">
      <c r="X1474" s="11"/>
    </row>
    <row r="1475" spans="24:24" x14ac:dyDescent="0.2">
      <c r="X1475" s="11"/>
    </row>
    <row r="1476" spans="24:24" x14ac:dyDescent="0.2">
      <c r="X1476" s="11"/>
    </row>
    <row r="1477" spans="24:24" x14ac:dyDescent="0.2">
      <c r="X1477" s="11"/>
    </row>
    <row r="1478" spans="24:24" x14ac:dyDescent="0.2">
      <c r="X1478" s="11"/>
    </row>
    <row r="1479" spans="24:24" x14ac:dyDescent="0.2">
      <c r="X1479" s="11"/>
    </row>
    <row r="1480" spans="24:24" x14ac:dyDescent="0.2">
      <c r="X1480" s="11"/>
    </row>
    <row r="1481" spans="24:24" x14ac:dyDescent="0.2">
      <c r="X1481" s="11"/>
    </row>
    <row r="1482" spans="24:24" x14ac:dyDescent="0.2">
      <c r="X1482" s="11"/>
    </row>
    <row r="1483" spans="24:24" x14ac:dyDescent="0.2">
      <c r="X1483" s="11"/>
    </row>
    <row r="1484" spans="24:24" x14ac:dyDescent="0.2">
      <c r="X1484" s="11"/>
    </row>
    <row r="1485" spans="24:24" x14ac:dyDescent="0.2">
      <c r="X1485" s="11"/>
    </row>
    <row r="1486" spans="24:24" x14ac:dyDescent="0.2">
      <c r="X1486" s="11"/>
    </row>
    <row r="1487" spans="24:24" x14ac:dyDescent="0.2">
      <c r="X1487" s="11"/>
    </row>
    <row r="1488" spans="24:24" x14ac:dyDescent="0.2">
      <c r="X1488" s="11"/>
    </row>
    <row r="1489" spans="24:24" x14ac:dyDescent="0.2">
      <c r="X1489" s="11"/>
    </row>
    <row r="1490" spans="24:24" x14ac:dyDescent="0.2">
      <c r="X1490" s="11"/>
    </row>
    <row r="1491" spans="24:24" x14ac:dyDescent="0.2">
      <c r="X1491" s="11"/>
    </row>
    <row r="1492" spans="24:24" x14ac:dyDescent="0.2">
      <c r="X1492" s="11"/>
    </row>
    <row r="1493" spans="24:24" x14ac:dyDescent="0.2">
      <c r="X1493" s="11"/>
    </row>
    <row r="1494" spans="24:24" x14ac:dyDescent="0.2">
      <c r="X1494" s="11"/>
    </row>
    <row r="1495" spans="24:24" x14ac:dyDescent="0.2">
      <c r="X1495" s="11"/>
    </row>
    <row r="1496" spans="24:24" x14ac:dyDescent="0.2">
      <c r="X1496" s="11"/>
    </row>
    <row r="1497" spans="24:24" x14ac:dyDescent="0.2">
      <c r="X1497" s="11"/>
    </row>
    <row r="1498" spans="24:24" x14ac:dyDescent="0.2">
      <c r="X1498" s="11"/>
    </row>
    <row r="1499" spans="24:24" x14ac:dyDescent="0.2">
      <c r="X1499" s="11"/>
    </row>
    <row r="1500" spans="24:24" x14ac:dyDescent="0.2">
      <c r="X1500" s="11"/>
    </row>
    <row r="1501" spans="24:24" x14ac:dyDescent="0.2">
      <c r="X1501" s="11"/>
    </row>
    <row r="1502" spans="24:24" x14ac:dyDescent="0.2">
      <c r="X1502" s="11"/>
    </row>
    <row r="1503" spans="24:24" x14ac:dyDescent="0.2">
      <c r="X1503" s="11"/>
    </row>
    <row r="1504" spans="24:24" x14ac:dyDescent="0.2">
      <c r="X1504" s="11"/>
    </row>
    <row r="1505" spans="24:24" x14ac:dyDescent="0.2">
      <c r="X1505" s="11"/>
    </row>
    <row r="1506" spans="24:24" x14ac:dyDescent="0.2">
      <c r="X1506" s="11"/>
    </row>
    <row r="1507" spans="24:24" x14ac:dyDescent="0.2">
      <c r="X1507" s="11"/>
    </row>
    <row r="1508" spans="24:24" x14ac:dyDescent="0.2">
      <c r="X1508" s="11"/>
    </row>
    <row r="1509" spans="24:24" x14ac:dyDescent="0.2">
      <c r="X1509" s="11"/>
    </row>
    <row r="1510" spans="24:24" x14ac:dyDescent="0.2">
      <c r="X1510" s="11"/>
    </row>
    <row r="1511" spans="24:24" x14ac:dyDescent="0.2">
      <c r="X1511" s="11"/>
    </row>
    <row r="1512" spans="24:24" x14ac:dyDescent="0.2">
      <c r="X1512" s="11"/>
    </row>
    <row r="1513" spans="24:24" x14ac:dyDescent="0.2">
      <c r="X1513" s="11"/>
    </row>
    <row r="1514" spans="24:24" x14ac:dyDescent="0.2">
      <c r="X1514" s="11"/>
    </row>
    <row r="1515" spans="24:24" x14ac:dyDescent="0.2">
      <c r="X1515" s="11"/>
    </row>
    <row r="1516" spans="24:24" x14ac:dyDescent="0.2">
      <c r="X1516" s="11"/>
    </row>
    <row r="1517" spans="24:24" x14ac:dyDescent="0.2">
      <c r="X1517" s="11"/>
    </row>
    <row r="1518" spans="24:24" x14ac:dyDescent="0.2">
      <c r="X1518" s="11"/>
    </row>
    <row r="1519" spans="24:24" x14ac:dyDescent="0.2">
      <c r="X1519" s="11"/>
    </row>
    <row r="1520" spans="24:24" x14ac:dyDescent="0.2">
      <c r="X1520" s="11"/>
    </row>
    <row r="1521" spans="24:24" x14ac:dyDescent="0.2">
      <c r="X1521" s="11"/>
    </row>
    <row r="1522" spans="24:24" x14ac:dyDescent="0.2">
      <c r="X1522" s="11"/>
    </row>
    <row r="1523" spans="24:24" x14ac:dyDescent="0.2">
      <c r="X1523" s="11"/>
    </row>
    <row r="1524" spans="24:24" x14ac:dyDescent="0.2">
      <c r="X1524" s="11"/>
    </row>
    <row r="1525" spans="24:24" x14ac:dyDescent="0.2">
      <c r="X1525" s="11"/>
    </row>
    <row r="1526" spans="24:24" x14ac:dyDescent="0.2">
      <c r="X1526" s="11"/>
    </row>
    <row r="1527" spans="24:24" x14ac:dyDescent="0.2">
      <c r="X1527" s="11"/>
    </row>
    <row r="1528" spans="24:24" x14ac:dyDescent="0.2">
      <c r="X1528" s="11"/>
    </row>
    <row r="1529" spans="24:24" x14ac:dyDescent="0.2">
      <c r="X1529" s="11"/>
    </row>
    <row r="1530" spans="24:24" x14ac:dyDescent="0.2">
      <c r="X1530" s="11"/>
    </row>
    <row r="1531" spans="24:24" x14ac:dyDescent="0.2">
      <c r="X1531" s="11"/>
    </row>
    <row r="1532" spans="24:24" x14ac:dyDescent="0.2">
      <c r="X1532" s="11"/>
    </row>
    <row r="1533" spans="24:24" x14ac:dyDescent="0.2">
      <c r="X1533" s="11"/>
    </row>
    <row r="1534" spans="24:24" x14ac:dyDescent="0.2">
      <c r="X1534" s="11"/>
    </row>
    <row r="1535" spans="24:24" x14ac:dyDescent="0.2">
      <c r="X1535" s="11"/>
    </row>
    <row r="1536" spans="24:24" x14ac:dyDescent="0.2">
      <c r="X1536" s="11"/>
    </row>
    <row r="1537" spans="24:24" x14ac:dyDescent="0.2">
      <c r="X1537" s="11"/>
    </row>
    <row r="1538" spans="24:24" x14ac:dyDescent="0.2">
      <c r="X1538" s="11"/>
    </row>
    <row r="1539" spans="24:24" x14ac:dyDescent="0.2">
      <c r="X1539" s="11"/>
    </row>
    <row r="1540" spans="24:24" x14ac:dyDescent="0.2">
      <c r="X1540" s="11"/>
    </row>
    <row r="1541" spans="24:24" x14ac:dyDescent="0.2">
      <c r="X1541" s="11"/>
    </row>
    <row r="1542" spans="24:24" x14ac:dyDescent="0.2">
      <c r="X1542" s="11"/>
    </row>
    <row r="1543" spans="24:24" x14ac:dyDescent="0.2">
      <c r="X1543" s="11"/>
    </row>
    <row r="1544" spans="24:24" x14ac:dyDescent="0.2">
      <c r="X1544" s="11"/>
    </row>
    <row r="1545" spans="24:24" x14ac:dyDescent="0.2">
      <c r="X1545" s="11"/>
    </row>
    <row r="1546" spans="24:24" x14ac:dyDescent="0.2">
      <c r="X1546" s="11"/>
    </row>
    <row r="1547" spans="24:24" x14ac:dyDescent="0.2">
      <c r="X1547" s="11"/>
    </row>
    <row r="1548" spans="24:24" x14ac:dyDescent="0.2">
      <c r="X1548" s="11"/>
    </row>
    <row r="1549" spans="24:24" x14ac:dyDescent="0.2">
      <c r="X1549" s="11"/>
    </row>
    <row r="1550" spans="24:24" x14ac:dyDescent="0.2">
      <c r="X1550" s="11"/>
    </row>
    <row r="1551" spans="24:24" x14ac:dyDescent="0.2">
      <c r="X1551" s="11"/>
    </row>
    <row r="1552" spans="24:24" x14ac:dyDescent="0.2">
      <c r="X1552" s="11"/>
    </row>
    <row r="1553" spans="24:24" x14ac:dyDescent="0.2">
      <c r="X1553" s="11"/>
    </row>
    <row r="1554" spans="24:24" x14ac:dyDescent="0.2">
      <c r="X1554" s="11"/>
    </row>
    <row r="1555" spans="24:24" x14ac:dyDescent="0.2">
      <c r="X1555" s="11"/>
    </row>
    <row r="1556" spans="24:24" x14ac:dyDescent="0.2">
      <c r="X1556" s="11"/>
    </row>
    <row r="1557" spans="24:24" x14ac:dyDescent="0.2">
      <c r="X1557" s="11"/>
    </row>
    <row r="1558" spans="24:24" x14ac:dyDescent="0.2">
      <c r="X1558" s="11"/>
    </row>
    <row r="1559" spans="24:24" x14ac:dyDescent="0.2">
      <c r="X1559" s="11"/>
    </row>
    <row r="1560" spans="24:24" x14ac:dyDescent="0.2">
      <c r="X1560" s="11"/>
    </row>
    <row r="1561" spans="24:24" x14ac:dyDescent="0.2">
      <c r="X1561" s="11"/>
    </row>
    <row r="1562" spans="24:24" x14ac:dyDescent="0.2">
      <c r="X1562" s="11"/>
    </row>
    <row r="1563" spans="24:24" x14ac:dyDescent="0.2">
      <c r="X1563" s="11"/>
    </row>
    <row r="1564" spans="24:24" x14ac:dyDescent="0.2">
      <c r="X1564" s="11"/>
    </row>
    <row r="1565" spans="24:24" x14ac:dyDescent="0.2">
      <c r="X1565" s="11"/>
    </row>
    <row r="1566" spans="24:24" x14ac:dyDescent="0.2">
      <c r="X1566" s="11"/>
    </row>
    <row r="1567" spans="24:24" x14ac:dyDescent="0.2">
      <c r="X1567" s="11"/>
    </row>
    <row r="1568" spans="24:24" x14ac:dyDescent="0.2">
      <c r="X1568" s="11"/>
    </row>
    <row r="1569" spans="24:24" x14ac:dyDescent="0.2">
      <c r="X1569" s="11"/>
    </row>
    <row r="1570" spans="24:24" x14ac:dyDescent="0.2">
      <c r="X1570" s="11"/>
    </row>
    <row r="1571" spans="24:24" x14ac:dyDescent="0.2">
      <c r="X1571" s="11"/>
    </row>
    <row r="1572" spans="24:24" x14ac:dyDescent="0.2">
      <c r="X1572" s="11"/>
    </row>
    <row r="1573" spans="24:24" x14ac:dyDescent="0.2">
      <c r="X1573" s="11"/>
    </row>
    <row r="1574" spans="24:24" x14ac:dyDescent="0.2">
      <c r="X1574" s="11"/>
    </row>
    <row r="1575" spans="24:24" x14ac:dyDescent="0.2">
      <c r="X1575" s="11"/>
    </row>
    <row r="1576" spans="24:24" x14ac:dyDescent="0.2">
      <c r="X1576" s="11"/>
    </row>
    <row r="1577" spans="24:24" x14ac:dyDescent="0.2">
      <c r="X1577" s="11"/>
    </row>
    <row r="1578" spans="24:24" x14ac:dyDescent="0.2">
      <c r="X1578" s="11"/>
    </row>
    <row r="1579" spans="24:24" x14ac:dyDescent="0.2">
      <c r="X1579" s="11"/>
    </row>
    <row r="1580" spans="24:24" x14ac:dyDescent="0.2">
      <c r="X1580" s="11"/>
    </row>
    <row r="1581" spans="24:24" x14ac:dyDescent="0.2">
      <c r="X1581" s="11"/>
    </row>
    <row r="1582" spans="24:24" x14ac:dyDescent="0.2">
      <c r="X1582" s="11"/>
    </row>
    <row r="1583" spans="24:24" x14ac:dyDescent="0.2">
      <c r="X1583" s="11"/>
    </row>
    <row r="1584" spans="24:24" x14ac:dyDescent="0.2">
      <c r="X1584" s="11"/>
    </row>
    <row r="1585" spans="24:24" x14ac:dyDescent="0.2">
      <c r="X1585" s="11"/>
    </row>
    <row r="1586" spans="24:24" x14ac:dyDescent="0.2">
      <c r="X1586" s="11"/>
    </row>
    <row r="1587" spans="24:24" x14ac:dyDescent="0.2">
      <c r="X1587" s="11"/>
    </row>
    <row r="1588" spans="24:24" x14ac:dyDescent="0.2">
      <c r="X1588" s="11"/>
    </row>
    <row r="1589" spans="24:24" x14ac:dyDescent="0.2">
      <c r="X1589" s="11"/>
    </row>
    <row r="1590" spans="24:24" x14ac:dyDescent="0.2">
      <c r="X1590" s="11"/>
    </row>
    <row r="1591" spans="24:24" x14ac:dyDescent="0.2">
      <c r="X1591" s="11"/>
    </row>
    <row r="1592" spans="24:24" x14ac:dyDescent="0.2">
      <c r="X1592" s="11"/>
    </row>
    <row r="1593" spans="24:24" x14ac:dyDescent="0.2">
      <c r="X1593" s="11"/>
    </row>
    <row r="1594" spans="24:24" x14ac:dyDescent="0.2">
      <c r="X1594" s="11"/>
    </row>
    <row r="1595" spans="24:24" x14ac:dyDescent="0.2">
      <c r="X1595" s="11"/>
    </row>
    <row r="1596" spans="24:24" x14ac:dyDescent="0.2">
      <c r="X1596" s="11"/>
    </row>
    <row r="1597" spans="24:24" x14ac:dyDescent="0.2">
      <c r="X1597" s="11"/>
    </row>
    <row r="1598" spans="24:24" x14ac:dyDescent="0.2">
      <c r="X1598" s="11"/>
    </row>
    <row r="1599" spans="24:24" x14ac:dyDescent="0.2">
      <c r="X1599" s="11"/>
    </row>
    <row r="1600" spans="24:24" x14ac:dyDescent="0.2">
      <c r="X1600" s="11"/>
    </row>
    <row r="1601" spans="24:24" x14ac:dyDescent="0.2">
      <c r="X1601" s="11"/>
    </row>
    <row r="1602" spans="24:24" x14ac:dyDescent="0.2">
      <c r="X1602" s="11"/>
    </row>
    <row r="1603" spans="24:24" x14ac:dyDescent="0.2">
      <c r="X1603" s="11"/>
    </row>
    <row r="1604" spans="24:24" x14ac:dyDescent="0.2">
      <c r="X1604" s="11"/>
    </row>
    <row r="1605" spans="24:24" x14ac:dyDescent="0.2">
      <c r="X1605" s="11"/>
    </row>
    <row r="1606" spans="24:24" x14ac:dyDescent="0.2">
      <c r="X1606" s="11"/>
    </row>
    <row r="1607" spans="24:24" x14ac:dyDescent="0.2">
      <c r="X1607" s="11"/>
    </row>
    <row r="1608" spans="24:24" x14ac:dyDescent="0.2">
      <c r="X1608" s="11"/>
    </row>
    <row r="1609" spans="24:24" x14ac:dyDescent="0.2">
      <c r="X1609" s="11"/>
    </row>
    <row r="1610" spans="24:24" x14ac:dyDescent="0.2">
      <c r="X1610" s="11"/>
    </row>
    <row r="1611" spans="24:24" x14ac:dyDescent="0.2">
      <c r="X1611" s="11"/>
    </row>
    <row r="1612" spans="24:24" x14ac:dyDescent="0.2">
      <c r="X1612" s="11"/>
    </row>
    <row r="1613" spans="24:24" x14ac:dyDescent="0.2">
      <c r="X1613" s="11"/>
    </row>
    <row r="1614" spans="24:24" x14ac:dyDescent="0.2">
      <c r="X1614" s="11"/>
    </row>
    <row r="1615" spans="24:24" x14ac:dyDescent="0.2">
      <c r="X1615" s="11"/>
    </row>
    <row r="1616" spans="24:24" x14ac:dyDescent="0.2">
      <c r="X1616" s="11"/>
    </row>
    <row r="1617" spans="24:24" x14ac:dyDescent="0.2">
      <c r="X1617" s="11"/>
    </row>
    <row r="1618" spans="24:24" x14ac:dyDescent="0.2">
      <c r="X1618" s="11"/>
    </row>
    <row r="1619" spans="24:24" x14ac:dyDescent="0.2">
      <c r="X1619" s="11"/>
    </row>
    <row r="1620" spans="24:24" x14ac:dyDescent="0.2">
      <c r="X1620" s="11"/>
    </row>
    <row r="1621" spans="24:24" x14ac:dyDescent="0.2">
      <c r="X1621" s="11"/>
    </row>
    <row r="1622" spans="24:24" x14ac:dyDescent="0.2">
      <c r="X1622" s="11"/>
    </row>
    <row r="1623" spans="24:24" x14ac:dyDescent="0.2">
      <c r="X1623" s="11"/>
    </row>
    <row r="1624" spans="24:24" x14ac:dyDescent="0.2">
      <c r="X1624" s="11"/>
    </row>
    <row r="1625" spans="24:24" x14ac:dyDescent="0.2">
      <c r="X1625" s="11"/>
    </row>
    <row r="1626" spans="24:24" x14ac:dyDescent="0.2">
      <c r="X1626" s="11"/>
    </row>
    <row r="1627" spans="24:24" x14ac:dyDescent="0.2">
      <c r="X1627" s="11"/>
    </row>
    <row r="1628" spans="24:24" x14ac:dyDescent="0.2">
      <c r="X1628" s="11"/>
    </row>
    <row r="1629" spans="24:24" x14ac:dyDescent="0.2">
      <c r="X1629" s="11"/>
    </row>
    <row r="1630" spans="24:24" x14ac:dyDescent="0.2">
      <c r="X1630" s="11"/>
    </row>
    <row r="1631" spans="24:24" x14ac:dyDescent="0.2">
      <c r="X1631" s="11"/>
    </row>
    <row r="1632" spans="24:24" x14ac:dyDescent="0.2">
      <c r="X1632" s="11"/>
    </row>
    <row r="1633" spans="24:24" x14ac:dyDescent="0.2">
      <c r="X1633" s="11"/>
    </row>
    <row r="1634" spans="24:24" x14ac:dyDescent="0.2">
      <c r="X1634" s="11"/>
    </row>
    <row r="1635" spans="24:24" x14ac:dyDescent="0.2">
      <c r="X1635" s="11"/>
    </row>
    <row r="1636" spans="24:24" x14ac:dyDescent="0.2">
      <c r="X1636" s="11"/>
    </row>
    <row r="1637" spans="24:24" x14ac:dyDescent="0.2">
      <c r="X1637" s="11"/>
    </row>
    <row r="1638" spans="24:24" x14ac:dyDescent="0.2">
      <c r="X1638" s="11"/>
    </row>
    <row r="1639" spans="24:24" x14ac:dyDescent="0.2">
      <c r="X1639" s="11"/>
    </row>
    <row r="1640" spans="24:24" x14ac:dyDescent="0.2">
      <c r="X1640" s="11"/>
    </row>
    <row r="1641" spans="24:24" x14ac:dyDescent="0.2">
      <c r="X1641" s="11"/>
    </row>
    <row r="1642" spans="24:24" x14ac:dyDescent="0.2">
      <c r="X1642" s="11"/>
    </row>
    <row r="1643" spans="24:24" x14ac:dyDescent="0.2">
      <c r="X1643" s="11"/>
    </row>
    <row r="1644" spans="24:24" x14ac:dyDescent="0.2">
      <c r="X1644" s="11"/>
    </row>
    <row r="1645" spans="24:24" x14ac:dyDescent="0.2">
      <c r="X1645" s="11"/>
    </row>
    <row r="1646" spans="24:24" x14ac:dyDescent="0.2">
      <c r="X1646" s="11"/>
    </row>
    <row r="1647" spans="24:24" x14ac:dyDescent="0.2">
      <c r="X1647" s="11"/>
    </row>
    <row r="1648" spans="24:24" x14ac:dyDescent="0.2">
      <c r="X1648" s="11"/>
    </row>
    <row r="1649" spans="24:24" x14ac:dyDescent="0.2">
      <c r="X1649" s="11"/>
    </row>
    <row r="1650" spans="24:24" x14ac:dyDescent="0.2">
      <c r="X1650" s="11"/>
    </row>
    <row r="1651" spans="24:24" x14ac:dyDescent="0.2">
      <c r="X1651" s="11"/>
    </row>
    <row r="1652" spans="24:24" x14ac:dyDescent="0.2">
      <c r="X1652" s="11"/>
    </row>
    <row r="1653" spans="24:24" x14ac:dyDescent="0.2">
      <c r="X1653" s="11"/>
    </row>
    <row r="1654" spans="24:24" x14ac:dyDescent="0.2">
      <c r="X1654" s="11"/>
    </row>
    <row r="1655" spans="24:24" x14ac:dyDescent="0.2">
      <c r="X1655" s="11"/>
    </row>
    <row r="1656" spans="24:24" x14ac:dyDescent="0.2">
      <c r="X1656" s="11"/>
    </row>
    <row r="1657" spans="24:24" x14ac:dyDescent="0.2">
      <c r="X1657" s="11"/>
    </row>
    <row r="1658" spans="24:24" x14ac:dyDescent="0.2">
      <c r="X1658" s="11"/>
    </row>
    <row r="1659" spans="24:24" x14ac:dyDescent="0.2">
      <c r="X1659" s="11"/>
    </row>
    <row r="1660" spans="24:24" x14ac:dyDescent="0.2">
      <c r="X1660" s="11"/>
    </row>
    <row r="1661" spans="24:24" x14ac:dyDescent="0.2">
      <c r="X1661" s="11"/>
    </row>
    <row r="1662" spans="24:24" x14ac:dyDescent="0.2">
      <c r="X1662" s="11"/>
    </row>
    <row r="1663" spans="24:24" x14ac:dyDescent="0.2">
      <c r="X1663" s="11"/>
    </row>
    <row r="1664" spans="24:24" x14ac:dyDescent="0.2">
      <c r="X1664" s="11"/>
    </row>
    <row r="1665" spans="24:24" x14ac:dyDescent="0.2">
      <c r="X1665" s="11"/>
    </row>
    <row r="1666" spans="24:24" x14ac:dyDescent="0.2">
      <c r="X1666" s="11"/>
    </row>
    <row r="1667" spans="24:24" x14ac:dyDescent="0.2">
      <c r="X1667" s="11"/>
    </row>
    <row r="1668" spans="24:24" x14ac:dyDescent="0.2">
      <c r="X1668" s="11"/>
    </row>
    <row r="1669" spans="24:24" x14ac:dyDescent="0.2">
      <c r="X1669" s="11"/>
    </row>
    <row r="1670" spans="24:24" x14ac:dyDescent="0.2">
      <c r="X1670" s="11"/>
    </row>
    <row r="1671" spans="24:24" x14ac:dyDescent="0.2">
      <c r="X1671" s="11"/>
    </row>
    <row r="1672" spans="24:24" x14ac:dyDescent="0.2">
      <c r="X1672" s="11"/>
    </row>
    <row r="1673" spans="24:24" x14ac:dyDescent="0.2">
      <c r="X1673" s="11"/>
    </row>
    <row r="1674" spans="24:24" x14ac:dyDescent="0.2">
      <c r="X1674" s="11"/>
    </row>
    <row r="1675" spans="24:24" x14ac:dyDescent="0.2">
      <c r="X1675" s="11"/>
    </row>
    <row r="1676" spans="24:24" x14ac:dyDescent="0.2">
      <c r="X1676" s="11"/>
    </row>
    <row r="1677" spans="24:24" x14ac:dyDescent="0.2">
      <c r="X1677" s="11"/>
    </row>
    <row r="1678" spans="24:24" x14ac:dyDescent="0.2">
      <c r="X1678" s="11"/>
    </row>
    <row r="1679" spans="24:24" x14ac:dyDescent="0.2">
      <c r="X1679" s="11"/>
    </row>
    <row r="1680" spans="24:24" x14ac:dyDescent="0.2">
      <c r="X1680" s="11"/>
    </row>
    <row r="1681" spans="24:24" x14ac:dyDescent="0.2">
      <c r="X1681" s="11"/>
    </row>
    <row r="1682" spans="24:24" x14ac:dyDescent="0.2">
      <c r="X1682" s="11"/>
    </row>
    <row r="1683" spans="24:24" x14ac:dyDescent="0.2">
      <c r="X1683" s="11"/>
    </row>
    <row r="1684" spans="24:24" x14ac:dyDescent="0.2">
      <c r="X1684" s="11"/>
    </row>
    <row r="1685" spans="24:24" x14ac:dyDescent="0.2">
      <c r="X1685" s="11"/>
    </row>
    <row r="1686" spans="24:24" x14ac:dyDescent="0.2">
      <c r="X1686" s="11"/>
    </row>
    <row r="1687" spans="24:24" x14ac:dyDescent="0.2">
      <c r="X1687" s="11"/>
    </row>
    <row r="1688" spans="24:24" x14ac:dyDescent="0.2">
      <c r="X1688" s="11"/>
    </row>
    <row r="1689" spans="24:24" x14ac:dyDescent="0.2">
      <c r="X1689" s="11"/>
    </row>
    <row r="1690" spans="24:24" x14ac:dyDescent="0.2">
      <c r="X1690" s="11"/>
    </row>
    <row r="1691" spans="24:24" x14ac:dyDescent="0.2">
      <c r="X1691" s="11"/>
    </row>
    <row r="1692" spans="24:24" x14ac:dyDescent="0.2">
      <c r="X1692" s="11"/>
    </row>
    <row r="1693" spans="24:24" x14ac:dyDescent="0.2">
      <c r="X1693" s="11"/>
    </row>
    <row r="1694" spans="24:24" x14ac:dyDescent="0.2">
      <c r="X1694" s="11"/>
    </row>
    <row r="1695" spans="24:24" x14ac:dyDescent="0.2">
      <c r="X1695" s="11"/>
    </row>
    <row r="1696" spans="24:24" x14ac:dyDescent="0.2">
      <c r="X1696" s="11"/>
    </row>
    <row r="1697" spans="24:24" x14ac:dyDescent="0.2">
      <c r="X1697" s="11"/>
    </row>
    <row r="1698" spans="24:24" x14ac:dyDescent="0.2">
      <c r="X1698" s="11"/>
    </row>
    <row r="1699" spans="24:24" x14ac:dyDescent="0.2">
      <c r="X1699" s="11"/>
    </row>
    <row r="1700" spans="24:24" x14ac:dyDescent="0.2">
      <c r="X1700" s="11"/>
    </row>
    <row r="1701" spans="24:24" x14ac:dyDescent="0.2">
      <c r="X1701" s="11"/>
    </row>
    <row r="1702" spans="24:24" x14ac:dyDescent="0.2">
      <c r="X1702" s="11"/>
    </row>
    <row r="1703" spans="24:24" x14ac:dyDescent="0.2">
      <c r="X1703" s="11"/>
    </row>
    <row r="1704" spans="24:24" x14ac:dyDescent="0.2">
      <c r="X1704" s="11"/>
    </row>
    <row r="1705" spans="24:24" x14ac:dyDescent="0.2">
      <c r="X1705" s="11"/>
    </row>
    <row r="1706" spans="24:24" x14ac:dyDescent="0.2">
      <c r="X1706" s="11"/>
    </row>
    <row r="1707" spans="24:24" x14ac:dyDescent="0.2">
      <c r="X1707" s="11"/>
    </row>
    <row r="1708" spans="24:24" x14ac:dyDescent="0.2">
      <c r="X1708" s="11"/>
    </row>
    <row r="1709" spans="24:24" x14ac:dyDescent="0.2">
      <c r="X1709" s="11"/>
    </row>
    <row r="1710" spans="24:24" x14ac:dyDescent="0.2">
      <c r="X1710" s="11"/>
    </row>
    <row r="1711" spans="24:24" x14ac:dyDescent="0.2">
      <c r="X1711" s="11"/>
    </row>
    <row r="1712" spans="24:24" x14ac:dyDescent="0.2">
      <c r="X1712" s="11"/>
    </row>
    <row r="1713" spans="24:24" x14ac:dyDescent="0.2">
      <c r="X1713" s="11"/>
    </row>
    <row r="1714" spans="24:24" x14ac:dyDescent="0.2">
      <c r="X1714" s="11"/>
    </row>
    <row r="1715" spans="24:24" x14ac:dyDescent="0.2">
      <c r="X1715" s="11"/>
    </row>
    <row r="1716" spans="24:24" x14ac:dyDescent="0.2">
      <c r="X1716" s="11"/>
    </row>
    <row r="1717" spans="24:24" x14ac:dyDescent="0.2">
      <c r="X1717" s="11"/>
    </row>
    <row r="1718" spans="24:24" x14ac:dyDescent="0.2">
      <c r="X1718" s="11"/>
    </row>
    <row r="1719" spans="24:24" x14ac:dyDescent="0.2">
      <c r="X1719" s="11"/>
    </row>
    <row r="1720" spans="24:24" x14ac:dyDescent="0.2">
      <c r="X1720" s="11"/>
    </row>
    <row r="1721" spans="24:24" x14ac:dyDescent="0.2">
      <c r="X1721" s="11"/>
    </row>
    <row r="1722" spans="24:24" x14ac:dyDescent="0.2">
      <c r="X1722" s="11"/>
    </row>
    <row r="1723" spans="24:24" x14ac:dyDescent="0.2">
      <c r="X1723" s="11"/>
    </row>
    <row r="1724" spans="24:24" x14ac:dyDescent="0.2">
      <c r="X1724" s="11"/>
    </row>
    <row r="1725" spans="24:24" x14ac:dyDescent="0.2">
      <c r="X1725" s="11"/>
    </row>
    <row r="1726" spans="24:24" x14ac:dyDescent="0.2">
      <c r="X1726" s="11"/>
    </row>
    <row r="1727" spans="24:24" x14ac:dyDescent="0.2">
      <c r="X1727" s="11"/>
    </row>
    <row r="1728" spans="24:24" x14ac:dyDescent="0.2">
      <c r="X1728" s="11"/>
    </row>
    <row r="1729" spans="24:24" x14ac:dyDescent="0.2">
      <c r="X1729" s="11"/>
    </row>
    <row r="1730" spans="24:24" x14ac:dyDescent="0.2">
      <c r="X1730" s="11"/>
    </row>
    <row r="1731" spans="24:24" x14ac:dyDescent="0.2">
      <c r="X1731" s="11"/>
    </row>
    <row r="1732" spans="24:24" x14ac:dyDescent="0.2">
      <c r="X1732" s="11"/>
    </row>
    <row r="1733" spans="24:24" x14ac:dyDescent="0.2">
      <c r="X1733" s="11"/>
    </row>
    <row r="1734" spans="24:24" x14ac:dyDescent="0.2">
      <c r="X1734" s="11"/>
    </row>
    <row r="1735" spans="24:24" x14ac:dyDescent="0.2">
      <c r="X1735" s="11"/>
    </row>
    <row r="1736" spans="24:24" x14ac:dyDescent="0.2">
      <c r="X1736" s="11"/>
    </row>
    <row r="1737" spans="24:24" x14ac:dyDescent="0.2">
      <c r="X1737" s="11"/>
    </row>
    <row r="1738" spans="24:24" x14ac:dyDescent="0.2">
      <c r="X1738" s="11"/>
    </row>
    <row r="1739" spans="24:24" x14ac:dyDescent="0.2">
      <c r="X1739" s="11"/>
    </row>
    <row r="1740" spans="24:24" x14ac:dyDescent="0.2">
      <c r="X1740" s="11"/>
    </row>
    <row r="1741" spans="24:24" x14ac:dyDescent="0.2">
      <c r="X1741" s="11"/>
    </row>
    <row r="1742" spans="24:24" x14ac:dyDescent="0.2">
      <c r="X1742" s="11"/>
    </row>
    <row r="1743" spans="24:24" x14ac:dyDescent="0.2">
      <c r="X1743" s="11"/>
    </row>
    <row r="1744" spans="24:24" x14ac:dyDescent="0.2">
      <c r="X1744" s="11"/>
    </row>
    <row r="1745" spans="24:24" x14ac:dyDescent="0.2">
      <c r="X1745" s="11"/>
    </row>
    <row r="1746" spans="24:24" x14ac:dyDescent="0.2">
      <c r="X1746" s="11"/>
    </row>
    <row r="1747" spans="24:24" x14ac:dyDescent="0.2">
      <c r="X1747" s="11"/>
    </row>
    <row r="1748" spans="24:24" x14ac:dyDescent="0.2">
      <c r="X1748" s="11"/>
    </row>
    <row r="1749" spans="24:24" x14ac:dyDescent="0.2">
      <c r="X1749" s="11"/>
    </row>
    <row r="1750" spans="24:24" x14ac:dyDescent="0.2">
      <c r="X1750" s="11"/>
    </row>
    <row r="1751" spans="24:24" x14ac:dyDescent="0.2">
      <c r="X1751" s="11"/>
    </row>
    <row r="1752" spans="24:24" x14ac:dyDescent="0.2">
      <c r="X1752" s="11"/>
    </row>
    <row r="1753" spans="24:24" x14ac:dyDescent="0.2">
      <c r="X1753" s="11"/>
    </row>
    <row r="1754" spans="24:24" x14ac:dyDescent="0.2">
      <c r="X1754" s="11"/>
    </row>
    <row r="1755" spans="24:24" x14ac:dyDescent="0.2">
      <c r="X1755" s="11"/>
    </row>
    <row r="1756" spans="24:24" x14ac:dyDescent="0.2">
      <c r="X1756" s="11"/>
    </row>
    <row r="1757" spans="24:24" x14ac:dyDescent="0.2">
      <c r="X1757" s="11"/>
    </row>
    <row r="1758" spans="24:24" x14ac:dyDescent="0.2">
      <c r="X1758" s="11"/>
    </row>
    <row r="1759" spans="24:24" x14ac:dyDescent="0.2">
      <c r="X1759" s="11"/>
    </row>
    <row r="1760" spans="24:24" x14ac:dyDescent="0.2">
      <c r="X1760" s="11"/>
    </row>
    <row r="1761" spans="24:24" x14ac:dyDescent="0.2">
      <c r="X1761" s="11"/>
    </row>
    <row r="1762" spans="24:24" x14ac:dyDescent="0.2">
      <c r="X1762" s="11"/>
    </row>
    <row r="1763" spans="24:24" x14ac:dyDescent="0.2">
      <c r="X1763" s="11"/>
    </row>
    <row r="1764" spans="24:24" x14ac:dyDescent="0.2">
      <c r="X1764" s="11"/>
    </row>
    <row r="1765" spans="24:24" x14ac:dyDescent="0.2">
      <c r="X1765" s="11"/>
    </row>
    <row r="1766" spans="24:24" x14ac:dyDescent="0.2">
      <c r="X1766" s="11"/>
    </row>
    <row r="1767" spans="24:24" x14ac:dyDescent="0.2">
      <c r="X1767" s="11"/>
    </row>
    <row r="1768" spans="24:24" x14ac:dyDescent="0.2">
      <c r="X1768" s="11"/>
    </row>
    <row r="1769" spans="24:24" x14ac:dyDescent="0.2">
      <c r="X1769" s="11"/>
    </row>
    <row r="1770" spans="24:24" x14ac:dyDescent="0.2">
      <c r="X1770" s="11"/>
    </row>
    <row r="1771" spans="24:24" x14ac:dyDescent="0.2">
      <c r="X1771" s="11"/>
    </row>
    <row r="1772" spans="24:24" x14ac:dyDescent="0.2">
      <c r="X1772" s="11"/>
    </row>
    <row r="1773" spans="24:24" x14ac:dyDescent="0.2">
      <c r="X1773" s="11"/>
    </row>
    <row r="1774" spans="24:24" x14ac:dyDescent="0.2">
      <c r="X1774" s="11"/>
    </row>
    <row r="1775" spans="24:24" x14ac:dyDescent="0.2">
      <c r="X1775" s="11"/>
    </row>
    <row r="1776" spans="24:24" x14ac:dyDescent="0.2">
      <c r="X1776" s="11"/>
    </row>
    <row r="1777" spans="24:24" x14ac:dyDescent="0.2">
      <c r="X1777" s="11"/>
    </row>
    <row r="1778" spans="24:24" x14ac:dyDescent="0.2">
      <c r="X1778" s="11"/>
    </row>
    <row r="1779" spans="24:24" x14ac:dyDescent="0.2">
      <c r="X1779" s="11"/>
    </row>
    <row r="1780" spans="24:24" x14ac:dyDescent="0.2">
      <c r="X1780" s="11"/>
    </row>
    <row r="1781" spans="24:24" x14ac:dyDescent="0.2">
      <c r="X1781" s="11"/>
    </row>
    <row r="1782" spans="24:24" x14ac:dyDescent="0.2">
      <c r="X1782" s="11"/>
    </row>
    <row r="1783" spans="24:24" x14ac:dyDescent="0.2">
      <c r="X1783" s="11"/>
    </row>
    <row r="1784" spans="24:24" x14ac:dyDescent="0.2">
      <c r="X1784" s="11"/>
    </row>
    <row r="1785" spans="24:24" x14ac:dyDescent="0.2">
      <c r="X1785" s="11"/>
    </row>
    <row r="1786" spans="24:24" x14ac:dyDescent="0.2">
      <c r="X1786" s="11"/>
    </row>
    <row r="1787" spans="24:24" x14ac:dyDescent="0.2">
      <c r="X1787" s="11"/>
    </row>
    <row r="1788" spans="24:24" x14ac:dyDescent="0.2">
      <c r="X1788" s="11"/>
    </row>
    <row r="1789" spans="24:24" x14ac:dyDescent="0.2">
      <c r="X1789" s="11"/>
    </row>
    <row r="1790" spans="24:24" x14ac:dyDescent="0.2">
      <c r="X1790" s="11"/>
    </row>
    <row r="1791" spans="24:24" x14ac:dyDescent="0.2">
      <c r="X1791" s="11"/>
    </row>
    <row r="1792" spans="24:24" x14ac:dyDescent="0.2">
      <c r="X1792" s="11"/>
    </row>
    <row r="1793" spans="24:24" x14ac:dyDescent="0.2">
      <c r="X1793" s="11"/>
    </row>
    <row r="1794" spans="24:24" x14ac:dyDescent="0.2">
      <c r="X1794" s="11"/>
    </row>
    <row r="1795" spans="24:24" x14ac:dyDescent="0.2">
      <c r="X1795" s="11"/>
    </row>
    <row r="1796" spans="24:24" x14ac:dyDescent="0.2">
      <c r="X1796" s="11"/>
    </row>
    <row r="1797" spans="24:24" x14ac:dyDescent="0.2">
      <c r="X1797" s="11"/>
    </row>
    <row r="1798" spans="24:24" x14ac:dyDescent="0.2">
      <c r="X1798" s="11"/>
    </row>
    <row r="1799" spans="24:24" x14ac:dyDescent="0.2">
      <c r="X1799" s="11"/>
    </row>
    <row r="1800" spans="24:24" x14ac:dyDescent="0.2">
      <c r="X1800" s="11"/>
    </row>
    <row r="1801" spans="24:24" x14ac:dyDescent="0.2">
      <c r="X1801" s="11"/>
    </row>
    <row r="1802" spans="24:24" x14ac:dyDescent="0.2">
      <c r="X1802" s="11"/>
    </row>
    <row r="1803" spans="24:24" x14ac:dyDescent="0.2">
      <c r="X1803" s="11"/>
    </row>
    <row r="1804" spans="24:24" x14ac:dyDescent="0.2">
      <c r="X1804" s="11"/>
    </row>
    <row r="1805" spans="24:24" x14ac:dyDescent="0.2">
      <c r="X1805" s="11"/>
    </row>
    <row r="1806" spans="24:24" x14ac:dyDescent="0.2">
      <c r="X1806" s="11"/>
    </row>
    <row r="1807" spans="24:24" x14ac:dyDescent="0.2">
      <c r="X1807" s="11"/>
    </row>
    <row r="1808" spans="24:24" x14ac:dyDescent="0.2">
      <c r="X1808" s="11"/>
    </row>
    <row r="1809" spans="24:24" x14ac:dyDescent="0.2">
      <c r="X1809" s="11"/>
    </row>
    <row r="1810" spans="24:24" x14ac:dyDescent="0.2">
      <c r="X1810" s="11"/>
    </row>
    <row r="1811" spans="24:24" x14ac:dyDescent="0.2">
      <c r="X1811" s="11"/>
    </row>
    <row r="1812" spans="24:24" x14ac:dyDescent="0.2">
      <c r="X1812" s="11"/>
    </row>
    <row r="1813" spans="24:24" x14ac:dyDescent="0.2">
      <c r="X1813" s="11"/>
    </row>
    <row r="1814" spans="24:24" x14ac:dyDescent="0.2">
      <c r="X1814" s="11"/>
    </row>
    <row r="1815" spans="24:24" x14ac:dyDescent="0.2">
      <c r="X1815" s="11"/>
    </row>
    <row r="1816" spans="24:24" x14ac:dyDescent="0.2">
      <c r="X1816" s="11"/>
    </row>
    <row r="1817" spans="24:24" x14ac:dyDescent="0.2">
      <c r="X1817" s="11"/>
    </row>
    <row r="1818" spans="24:24" x14ac:dyDescent="0.2">
      <c r="X1818" s="11"/>
    </row>
    <row r="1819" spans="24:24" x14ac:dyDescent="0.2">
      <c r="X1819" s="11"/>
    </row>
    <row r="1820" spans="24:24" x14ac:dyDescent="0.2">
      <c r="X1820" s="11"/>
    </row>
    <row r="1821" spans="24:24" x14ac:dyDescent="0.2">
      <c r="X1821" s="11"/>
    </row>
    <row r="1822" spans="24:24" x14ac:dyDescent="0.2">
      <c r="X1822" s="11"/>
    </row>
    <row r="1823" spans="24:24" x14ac:dyDescent="0.2">
      <c r="X1823" s="11"/>
    </row>
    <row r="1824" spans="24:24" x14ac:dyDescent="0.2">
      <c r="X1824" s="11"/>
    </row>
    <row r="1825" spans="24:24" x14ac:dyDescent="0.2">
      <c r="X1825" s="11"/>
    </row>
    <row r="1826" spans="24:24" x14ac:dyDescent="0.2">
      <c r="X1826" s="11"/>
    </row>
    <row r="1827" spans="24:24" x14ac:dyDescent="0.2">
      <c r="X1827" s="11"/>
    </row>
    <row r="1828" spans="24:24" x14ac:dyDescent="0.2">
      <c r="X1828" s="11"/>
    </row>
    <row r="1829" spans="24:24" x14ac:dyDescent="0.2">
      <c r="X1829" s="11"/>
    </row>
    <row r="1830" spans="24:24" x14ac:dyDescent="0.2">
      <c r="X1830" s="11"/>
    </row>
    <row r="1831" spans="24:24" x14ac:dyDescent="0.2">
      <c r="X1831" s="11"/>
    </row>
    <row r="1832" spans="24:24" x14ac:dyDescent="0.2">
      <c r="X1832" s="11"/>
    </row>
    <row r="1833" spans="24:24" x14ac:dyDescent="0.2">
      <c r="X1833" s="11"/>
    </row>
    <row r="1834" spans="24:24" x14ac:dyDescent="0.2">
      <c r="X1834" s="11"/>
    </row>
    <row r="1835" spans="24:24" x14ac:dyDescent="0.2">
      <c r="X1835" s="11"/>
    </row>
    <row r="1836" spans="24:24" x14ac:dyDescent="0.2">
      <c r="X1836" s="11"/>
    </row>
    <row r="1837" spans="24:24" x14ac:dyDescent="0.2">
      <c r="X1837" s="11"/>
    </row>
    <row r="1838" spans="24:24" x14ac:dyDescent="0.2">
      <c r="X1838" s="11"/>
    </row>
    <row r="1839" spans="24:24" x14ac:dyDescent="0.2">
      <c r="X1839" s="11"/>
    </row>
    <row r="1840" spans="24:24" x14ac:dyDescent="0.2">
      <c r="X1840" s="11"/>
    </row>
    <row r="1841" spans="24:24" x14ac:dyDescent="0.2">
      <c r="X1841" s="11"/>
    </row>
    <row r="1842" spans="24:24" x14ac:dyDescent="0.2">
      <c r="X1842" s="11"/>
    </row>
    <row r="1843" spans="24:24" x14ac:dyDescent="0.2">
      <c r="X1843" s="11"/>
    </row>
    <row r="1844" spans="24:24" x14ac:dyDescent="0.2">
      <c r="X1844" s="11"/>
    </row>
    <row r="1845" spans="24:24" x14ac:dyDescent="0.2">
      <c r="X1845" s="11"/>
    </row>
    <row r="1846" spans="24:24" x14ac:dyDescent="0.2">
      <c r="X1846" s="11"/>
    </row>
    <row r="1847" spans="24:24" x14ac:dyDescent="0.2">
      <c r="X1847" s="11"/>
    </row>
    <row r="1848" spans="24:24" x14ac:dyDescent="0.2">
      <c r="X1848" s="11"/>
    </row>
    <row r="1849" spans="24:24" x14ac:dyDescent="0.2">
      <c r="X1849" s="11"/>
    </row>
    <row r="1850" spans="24:24" x14ac:dyDescent="0.2">
      <c r="X1850" s="11"/>
    </row>
    <row r="1851" spans="24:24" x14ac:dyDescent="0.2">
      <c r="X1851" s="11"/>
    </row>
    <row r="1852" spans="24:24" x14ac:dyDescent="0.2">
      <c r="X1852" s="11"/>
    </row>
    <row r="1853" spans="24:24" x14ac:dyDescent="0.2">
      <c r="X1853" s="11"/>
    </row>
    <row r="1854" spans="24:24" x14ac:dyDescent="0.2">
      <c r="X1854" s="11"/>
    </row>
    <row r="1855" spans="24:24" x14ac:dyDescent="0.2">
      <c r="X1855" s="11"/>
    </row>
    <row r="1856" spans="24:24" x14ac:dyDescent="0.2">
      <c r="X1856" s="11"/>
    </row>
    <row r="1857" spans="24:24" x14ac:dyDescent="0.2">
      <c r="X1857" s="11"/>
    </row>
    <row r="1858" spans="24:24" x14ac:dyDescent="0.2">
      <c r="X1858" s="11"/>
    </row>
    <row r="1859" spans="24:24" x14ac:dyDescent="0.2">
      <c r="X1859" s="11"/>
    </row>
    <row r="1860" spans="24:24" x14ac:dyDescent="0.2">
      <c r="X1860" s="11"/>
    </row>
    <row r="1861" spans="24:24" x14ac:dyDescent="0.2">
      <c r="X1861" s="11"/>
    </row>
    <row r="1862" spans="24:24" x14ac:dyDescent="0.2">
      <c r="X1862" s="11"/>
    </row>
    <row r="1863" spans="24:24" x14ac:dyDescent="0.2">
      <c r="X1863" s="11"/>
    </row>
    <row r="1864" spans="24:24" x14ac:dyDescent="0.2">
      <c r="X1864" s="11"/>
    </row>
    <row r="1865" spans="24:24" x14ac:dyDescent="0.2">
      <c r="X1865" s="11"/>
    </row>
    <row r="1866" spans="24:24" x14ac:dyDescent="0.2">
      <c r="X1866" s="11"/>
    </row>
    <row r="1867" spans="24:24" x14ac:dyDescent="0.2">
      <c r="X1867" s="11"/>
    </row>
    <row r="1868" spans="24:24" x14ac:dyDescent="0.2">
      <c r="X1868" s="11"/>
    </row>
    <row r="1869" spans="24:24" x14ac:dyDescent="0.2">
      <c r="X1869" s="11"/>
    </row>
    <row r="1870" spans="24:24" x14ac:dyDescent="0.2">
      <c r="X1870" s="11"/>
    </row>
    <row r="1871" spans="24:24" x14ac:dyDescent="0.2">
      <c r="X1871" s="11"/>
    </row>
    <row r="1872" spans="24:24" x14ac:dyDescent="0.2">
      <c r="X1872" s="11"/>
    </row>
    <row r="1873" spans="24:24" x14ac:dyDescent="0.2">
      <c r="X1873" s="11"/>
    </row>
    <row r="1874" spans="24:24" x14ac:dyDescent="0.2">
      <c r="X1874" s="11"/>
    </row>
    <row r="1875" spans="24:24" x14ac:dyDescent="0.2">
      <c r="X1875" s="11"/>
    </row>
    <row r="1876" spans="24:24" x14ac:dyDescent="0.2">
      <c r="X1876" s="11"/>
    </row>
    <row r="1877" spans="24:24" x14ac:dyDescent="0.2">
      <c r="X1877" s="11"/>
    </row>
    <row r="1878" spans="24:24" x14ac:dyDescent="0.2">
      <c r="X1878" s="11"/>
    </row>
    <row r="1879" spans="24:24" x14ac:dyDescent="0.2">
      <c r="X1879" s="11"/>
    </row>
    <row r="1880" spans="24:24" x14ac:dyDescent="0.2">
      <c r="X1880" s="11"/>
    </row>
    <row r="1881" spans="24:24" x14ac:dyDescent="0.2">
      <c r="X1881" s="11"/>
    </row>
    <row r="1882" spans="24:24" x14ac:dyDescent="0.2">
      <c r="X1882" s="11"/>
    </row>
    <row r="1883" spans="24:24" x14ac:dyDescent="0.2">
      <c r="X1883" s="11"/>
    </row>
    <row r="1884" spans="24:24" x14ac:dyDescent="0.2">
      <c r="X1884" s="11"/>
    </row>
    <row r="1885" spans="24:24" x14ac:dyDescent="0.2">
      <c r="X1885" s="11"/>
    </row>
    <row r="1886" spans="24:24" x14ac:dyDescent="0.2">
      <c r="X1886" s="11"/>
    </row>
    <row r="1887" spans="24:24" x14ac:dyDescent="0.2">
      <c r="X1887" s="11"/>
    </row>
    <row r="1888" spans="24:24" x14ac:dyDescent="0.2">
      <c r="X1888" s="11"/>
    </row>
    <row r="1889" spans="24:24" x14ac:dyDescent="0.2">
      <c r="X1889" s="11"/>
    </row>
    <row r="1890" spans="24:24" x14ac:dyDescent="0.2">
      <c r="X1890" s="11"/>
    </row>
    <row r="1891" spans="24:24" x14ac:dyDescent="0.2">
      <c r="X1891" s="11"/>
    </row>
    <row r="1892" spans="24:24" x14ac:dyDescent="0.2">
      <c r="X1892" s="11"/>
    </row>
    <row r="1893" spans="24:24" x14ac:dyDescent="0.2">
      <c r="X1893" s="11"/>
    </row>
    <row r="1894" spans="24:24" x14ac:dyDescent="0.2">
      <c r="X1894" s="11"/>
    </row>
    <row r="1895" spans="24:24" x14ac:dyDescent="0.2">
      <c r="X1895" s="11"/>
    </row>
    <row r="1896" spans="24:24" x14ac:dyDescent="0.2">
      <c r="X1896" s="11"/>
    </row>
    <row r="1897" spans="24:24" x14ac:dyDescent="0.2">
      <c r="X1897" s="11"/>
    </row>
    <row r="1898" spans="24:24" x14ac:dyDescent="0.2">
      <c r="X1898" s="11"/>
    </row>
    <row r="1899" spans="24:24" x14ac:dyDescent="0.2">
      <c r="X1899" s="11"/>
    </row>
    <row r="1900" spans="24:24" x14ac:dyDescent="0.2">
      <c r="X1900" s="11"/>
    </row>
    <row r="1901" spans="24:24" x14ac:dyDescent="0.2">
      <c r="X1901" s="11"/>
    </row>
    <row r="1902" spans="24:24" x14ac:dyDescent="0.2">
      <c r="X1902" s="11"/>
    </row>
    <row r="1903" spans="24:24" x14ac:dyDescent="0.2">
      <c r="X1903" s="11"/>
    </row>
    <row r="1904" spans="24:24" x14ac:dyDescent="0.2">
      <c r="X1904" s="11"/>
    </row>
    <row r="1905" spans="24:24" x14ac:dyDescent="0.2">
      <c r="X1905" s="11"/>
    </row>
    <row r="1906" spans="24:24" x14ac:dyDescent="0.2">
      <c r="X1906" s="11"/>
    </row>
    <row r="1907" spans="24:24" x14ac:dyDescent="0.2">
      <c r="X1907" s="11"/>
    </row>
    <row r="1908" spans="24:24" x14ac:dyDescent="0.2">
      <c r="X1908" s="11"/>
    </row>
    <row r="1909" spans="24:24" x14ac:dyDescent="0.2">
      <c r="X1909" s="11"/>
    </row>
    <row r="1910" spans="24:24" x14ac:dyDescent="0.2">
      <c r="X1910" s="11"/>
    </row>
    <row r="1911" spans="24:24" x14ac:dyDescent="0.2">
      <c r="X1911" s="11"/>
    </row>
    <row r="1912" spans="24:24" x14ac:dyDescent="0.2">
      <c r="X1912" s="11"/>
    </row>
    <row r="1913" spans="24:24" x14ac:dyDescent="0.2">
      <c r="X1913" s="11"/>
    </row>
    <row r="1914" spans="24:24" x14ac:dyDescent="0.2">
      <c r="X1914" s="11"/>
    </row>
    <row r="1915" spans="24:24" x14ac:dyDescent="0.2">
      <c r="X1915" s="11"/>
    </row>
    <row r="1916" spans="24:24" x14ac:dyDescent="0.2">
      <c r="X1916" s="11"/>
    </row>
    <row r="1917" spans="24:24" x14ac:dyDescent="0.2">
      <c r="X1917" s="11"/>
    </row>
    <row r="1918" spans="24:24" x14ac:dyDescent="0.2">
      <c r="X1918" s="11"/>
    </row>
    <row r="1919" spans="24:24" x14ac:dyDescent="0.2">
      <c r="X1919" s="11"/>
    </row>
    <row r="1920" spans="24:24" x14ac:dyDescent="0.2">
      <c r="X1920" s="11"/>
    </row>
    <row r="1921" spans="24:24" x14ac:dyDescent="0.2">
      <c r="X1921" s="11"/>
    </row>
    <row r="1922" spans="24:24" x14ac:dyDescent="0.2">
      <c r="X1922" s="11"/>
    </row>
    <row r="1923" spans="24:24" x14ac:dyDescent="0.2">
      <c r="X1923" s="11"/>
    </row>
    <row r="1924" spans="24:24" x14ac:dyDescent="0.2">
      <c r="X1924" s="11"/>
    </row>
    <row r="1925" spans="24:24" x14ac:dyDescent="0.2">
      <c r="X1925" s="11"/>
    </row>
    <row r="1926" spans="24:24" x14ac:dyDescent="0.2">
      <c r="X1926" s="11"/>
    </row>
    <row r="1927" spans="24:24" x14ac:dyDescent="0.2">
      <c r="X1927" s="11"/>
    </row>
    <row r="1928" spans="24:24" x14ac:dyDescent="0.2">
      <c r="X1928" s="11"/>
    </row>
    <row r="1929" spans="24:24" x14ac:dyDescent="0.2">
      <c r="X1929" s="11"/>
    </row>
    <row r="1930" spans="24:24" x14ac:dyDescent="0.2">
      <c r="X1930" s="11"/>
    </row>
    <row r="1931" spans="24:24" x14ac:dyDescent="0.2">
      <c r="X1931" s="11"/>
    </row>
    <row r="1932" spans="24:24" x14ac:dyDescent="0.2">
      <c r="X1932" s="11"/>
    </row>
    <row r="1933" spans="24:24" x14ac:dyDescent="0.2">
      <c r="X1933" s="11"/>
    </row>
    <row r="1934" spans="24:24" x14ac:dyDescent="0.2">
      <c r="X1934" s="11"/>
    </row>
    <row r="1935" spans="24:24" x14ac:dyDescent="0.2">
      <c r="X1935" s="11"/>
    </row>
    <row r="1936" spans="24:24" x14ac:dyDescent="0.2">
      <c r="X1936" s="11"/>
    </row>
    <row r="1937" spans="24:24" x14ac:dyDescent="0.2">
      <c r="X1937" s="11"/>
    </row>
    <row r="1938" spans="24:24" x14ac:dyDescent="0.2">
      <c r="X1938" s="11"/>
    </row>
    <row r="1939" spans="24:24" x14ac:dyDescent="0.2">
      <c r="X1939" s="11"/>
    </row>
    <row r="1940" spans="24:24" x14ac:dyDescent="0.2">
      <c r="X1940" s="11"/>
    </row>
    <row r="1941" spans="24:24" x14ac:dyDescent="0.2">
      <c r="X1941" s="11"/>
    </row>
    <row r="1942" spans="24:24" x14ac:dyDescent="0.2">
      <c r="X1942" s="11"/>
    </row>
    <row r="1943" spans="24:24" x14ac:dyDescent="0.2">
      <c r="X1943" s="11"/>
    </row>
    <row r="1944" spans="24:24" x14ac:dyDescent="0.2">
      <c r="X1944" s="11"/>
    </row>
    <row r="1945" spans="24:24" x14ac:dyDescent="0.2">
      <c r="X1945" s="11"/>
    </row>
    <row r="1946" spans="24:24" x14ac:dyDescent="0.2">
      <c r="X1946" s="11"/>
    </row>
    <row r="1947" spans="24:24" x14ac:dyDescent="0.2">
      <c r="X1947" s="11"/>
    </row>
    <row r="1948" spans="24:24" x14ac:dyDescent="0.2">
      <c r="X1948" s="11"/>
    </row>
    <row r="1949" spans="24:24" x14ac:dyDescent="0.2">
      <c r="X1949" s="11"/>
    </row>
    <row r="1950" spans="24:24" x14ac:dyDescent="0.2">
      <c r="X1950" s="11"/>
    </row>
    <row r="1951" spans="24:24" x14ac:dyDescent="0.2">
      <c r="X1951" s="11"/>
    </row>
    <row r="1952" spans="24:24" x14ac:dyDescent="0.2">
      <c r="X1952" s="11"/>
    </row>
    <row r="1953" spans="24:24" x14ac:dyDescent="0.2">
      <c r="X1953" s="11"/>
    </row>
    <row r="1954" spans="24:24" x14ac:dyDescent="0.2">
      <c r="X1954" s="11"/>
    </row>
    <row r="1955" spans="24:24" x14ac:dyDescent="0.2">
      <c r="X1955" s="11"/>
    </row>
    <row r="1956" spans="24:24" x14ac:dyDescent="0.2">
      <c r="X1956" s="11"/>
    </row>
    <row r="1957" spans="24:24" x14ac:dyDescent="0.2">
      <c r="X1957" s="11"/>
    </row>
    <row r="1958" spans="24:24" x14ac:dyDescent="0.2">
      <c r="X1958" s="11"/>
    </row>
    <row r="1959" spans="24:24" x14ac:dyDescent="0.2">
      <c r="X1959" s="11"/>
    </row>
    <row r="1960" spans="24:24" x14ac:dyDescent="0.2">
      <c r="X1960" s="11"/>
    </row>
    <row r="1961" spans="24:24" x14ac:dyDescent="0.2">
      <c r="X1961" s="11"/>
    </row>
    <row r="1962" spans="24:24" x14ac:dyDescent="0.2">
      <c r="X1962" s="11"/>
    </row>
    <row r="1963" spans="24:24" x14ac:dyDescent="0.2">
      <c r="X1963" s="11"/>
    </row>
    <row r="1964" spans="24:24" x14ac:dyDescent="0.2">
      <c r="X1964" s="11"/>
    </row>
    <row r="1965" spans="24:24" x14ac:dyDescent="0.2">
      <c r="X1965" s="11"/>
    </row>
    <row r="1966" spans="24:24" x14ac:dyDescent="0.2">
      <c r="X1966" s="11"/>
    </row>
    <row r="1967" spans="24:24" x14ac:dyDescent="0.2">
      <c r="X1967" s="11"/>
    </row>
    <row r="1968" spans="24:24" x14ac:dyDescent="0.2">
      <c r="X1968" s="11"/>
    </row>
    <row r="1969" spans="24:24" x14ac:dyDescent="0.2">
      <c r="X1969" s="11"/>
    </row>
    <row r="1970" spans="24:24" x14ac:dyDescent="0.2">
      <c r="X1970" s="11"/>
    </row>
    <row r="1971" spans="24:24" x14ac:dyDescent="0.2">
      <c r="X1971" s="11"/>
    </row>
    <row r="1972" spans="24:24" x14ac:dyDescent="0.2">
      <c r="X1972" s="11"/>
    </row>
    <row r="1973" spans="24:24" x14ac:dyDescent="0.2">
      <c r="X1973" s="11"/>
    </row>
    <row r="1974" spans="24:24" x14ac:dyDescent="0.2">
      <c r="X1974" s="11"/>
    </row>
    <row r="1975" spans="24:24" x14ac:dyDescent="0.2">
      <c r="X1975" s="11"/>
    </row>
    <row r="1976" spans="24:24" x14ac:dyDescent="0.2">
      <c r="X1976" s="11"/>
    </row>
    <row r="1977" spans="24:24" x14ac:dyDescent="0.2">
      <c r="X1977" s="11"/>
    </row>
    <row r="1978" spans="24:24" x14ac:dyDescent="0.2">
      <c r="X1978" s="11"/>
    </row>
    <row r="1979" spans="24:24" x14ac:dyDescent="0.2">
      <c r="X1979" s="11"/>
    </row>
    <row r="1980" spans="24:24" x14ac:dyDescent="0.2">
      <c r="X1980" s="11"/>
    </row>
    <row r="1981" spans="24:24" x14ac:dyDescent="0.2">
      <c r="X1981" s="11"/>
    </row>
    <row r="1982" spans="24:24" x14ac:dyDescent="0.2">
      <c r="X1982" s="11"/>
    </row>
    <row r="1983" spans="24:24" x14ac:dyDescent="0.2">
      <c r="X1983" s="11"/>
    </row>
    <row r="1984" spans="24:24" x14ac:dyDescent="0.2">
      <c r="X1984" s="11"/>
    </row>
    <row r="1985" spans="24:24" x14ac:dyDescent="0.2">
      <c r="X1985" s="11"/>
    </row>
    <row r="1986" spans="24:24" x14ac:dyDescent="0.2">
      <c r="X1986" s="11"/>
    </row>
    <row r="1987" spans="24:24" x14ac:dyDescent="0.2">
      <c r="X1987" s="11"/>
    </row>
    <row r="1988" spans="24:24" x14ac:dyDescent="0.2">
      <c r="X1988" s="11"/>
    </row>
    <row r="1989" spans="24:24" x14ac:dyDescent="0.2">
      <c r="X1989" s="11"/>
    </row>
    <row r="1990" spans="24:24" x14ac:dyDescent="0.2">
      <c r="X1990" s="11"/>
    </row>
    <row r="1991" spans="24:24" x14ac:dyDescent="0.2">
      <c r="X1991" s="11"/>
    </row>
    <row r="1992" spans="24:24" x14ac:dyDescent="0.2">
      <c r="X1992" s="11"/>
    </row>
    <row r="1993" spans="24:24" x14ac:dyDescent="0.2">
      <c r="X1993" s="11"/>
    </row>
    <row r="1994" spans="24:24" x14ac:dyDescent="0.2">
      <c r="X1994" s="11"/>
    </row>
    <row r="1995" spans="24:24" x14ac:dyDescent="0.2">
      <c r="X1995" s="11"/>
    </row>
    <row r="1996" spans="24:24" x14ac:dyDescent="0.2">
      <c r="X1996" s="11"/>
    </row>
    <row r="1997" spans="24:24" x14ac:dyDescent="0.2">
      <c r="X1997" s="11"/>
    </row>
    <row r="1998" spans="24:24" x14ac:dyDescent="0.2">
      <c r="X1998" s="11"/>
    </row>
    <row r="1999" spans="24:24" x14ac:dyDescent="0.2">
      <c r="X1999" s="11"/>
    </row>
    <row r="2000" spans="24:24" x14ac:dyDescent="0.2">
      <c r="X2000" s="11"/>
    </row>
    <row r="2001" spans="24:24" x14ac:dyDescent="0.2">
      <c r="X2001" s="11"/>
    </row>
    <row r="2002" spans="24:24" x14ac:dyDescent="0.2">
      <c r="X2002" s="11"/>
    </row>
    <row r="2003" spans="24:24" x14ac:dyDescent="0.2">
      <c r="X2003" s="11"/>
    </row>
    <row r="2004" spans="24:24" x14ac:dyDescent="0.2">
      <c r="X2004" s="11"/>
    </row>
    <row r="2005" spans="24:24" x14ac:dyDescent="0.2">
      <c r="X2005" s="11"/>
    </row>
    <row r="2006" spans="24:24" x14ac:dyDescent="0.2">
      <c r="X2006" s="11"/>
    </row>
    <row r="2007" spans="24:24" x14ac:dyDescent="0.2">
      <c r="X2007" s="11"/>
    </row>
    <row r="2008" spans="24:24" x14ac:dyDescent="0.2">
      <c r="X2008" s="11"/>
    </row>
    <row r="2009" spans="24:24" x14ac:dyDescent="0.2">
      <c r="X2009" s="11"/>
    </row>
    <row r="2010" spans="24:24" x14ac:dyDescent="0.2">
      <c r="X2010" s="11"/>
    </row>
    <row r="2011" spans="24:24" x14ac:dyDescent="0.2">
      <c r="X2011" s="11"/>
    </row>
    <row r="2012" spans="24:24" x14ac:dyDescent="0.2">
      <c r="X2012" s="11"/>
    </row>
    <row r="2013" spans="24:24" x14ac:dyDescent="0.2">
      <c r="X2013" s="11"/>
    </row>
    <row r="2014" spans="24:24" x14ac:dyDescent="0.2">
      <c r="X2014" s="11"/>
    </row>
    <row r="2015" spans="24:24" x14ac:dyDescent="0.2">
      <c r="X2015" s="11"/>
    </row>
    <row r="2016" spans="24:24" x14ac:dyDescent="0.2">
      <c r="X2016" s="11"/>
    </row>
    <row r="2017" spans="24:24" x14ac:dyDescent="0.2">
      <c r="X2017" s="11"/>
    </row>
    <row r="2018" spans="24:24" x14ac:dyDescent="0.2">
      <c r="X2018" s="11"/>
    </row>
    <row r="2019" spans="24:24" x14ac:dyDescent="0.2">
      <c r="X2019" s="11"/>
    </row>
    <row r="2020" spans="24:24" x14ac:dyDescent="0.2">
      <c r="X2020" s="11"/>
    </row>
    <row r="2021" spans="24:24" x14ac:dyDescent="0.2">
      <c r="X2021" s="11"/>
    </row>
    <row r="2022" spans="24:24" x14ac:dyDescent="0.2">
      <c r="X2022" s="11"/>
    </row>
    <row r="2023" spans="24:24" x14ac:dyDescent="0.2">
      <c r="X2023" s="11"/>
    </row>
    <row r="2024" spans="24:24" x14ac:dyDescent="0.2">
      <c r="X2024" s="11"/>
    </row>
    <row r="2025" spans="24:24" x14ac:dyDescent="0.2">
      <c r="X2025" s="11"/>
    </row>
    <row r="2026" spans="24:24" x14ac:dyDescent="0.2">
      <c r="X2026" s="11"/>
    </row>
    <row r="2027" spans="24:24" x14ac:dyDescent="0.2">
      <c r="X2027" s="11"/>
    </row>
    <row r="2028" spans="24:24" x14ac:dyDescent="0.2">
      <c r="X2028" s="11"/>
    </row>
    <row r="2029" spans="24:24" x14ac:dyDescent="0.2">
      <c r="X2029" s="11"/>
    </row>
    <row r="2030" spans="24:24" x14ac:dyDescent="0.2">
      <c r="X2030" s="11"/>
    </row>
    <row r="2031" spans="24:24" x14ac:dyDescent="0.2">
      <c r="X2031" s="11"/>
    </row>
    <row r="2032" spans="24:24" x14ac:dyDescent="0.2">
      <c r="X2032" s="11"/>
    </row>
    <row r="2033" spans="24:24" x14ac:dyDescent="0.2">
      <c r="X2033" s="11"/>
    </row>
    <row r="2034" spans="24:24" x14ac:dyDescent="0.2">
      <c r="X2034" s="11"/>
    </row>
    <row r="2035" spans="24:24" x14ac:dyDescent="0.2">
      <c r="X2035" s="11"/>
    </row>
    <row r="2036" spans="24:24" x14ac:dyDescent="0.2">
      <c r="X2036" s="11"/>
    </row>
    <row r="2037" spans="24:24" x14ac:dyDescent="0.2">
      <c r="X2037" s="11"/>
    </row>
    <row r="2038" spans="24:24" x14ac:dyDescent="0.2">
      <c r="X2038" s="11"/>
    </row>
    <row r="2039" spans="24:24" x14ac:dyDescent="0.2">
      <c r="X2039" s="11"/>
    </row>
    <row r="2040" spans="24:24" x14ac:dyDescent="0.2">
      <c r="X2040" s="11"/>
    </row>
    <row r="2041" spans="24:24" x14ac:dyDescent="0.2">
      <c r="X2041" s="11"/>
    </row>
    <row r="2042" spans="24:24" x14ac:dyDescent="0.2">
      <c r="X2042" s="11"/>
    </row>
    <row r="2043" spans="24:24" x14ac:dyDescent="0.2">
      <c r="X2043" s="11"/>
    </row>
    <row r="2044" spans="24:24" x14ac:dyDescent="0.2">
      <c r="X2044" s="11"/>
    </row>
    <row r="2045" spans="24:24" x14ac:dyDescent="0.2">
      <c r="X2045" s="11"/>
    </row>
    <row r="2046" spans="24:24" x14ac:dyDescent="0.2">
      <c r="X2046" s="11"/>
    </row>
    <row r="2047" spans="24:24" x14ac:dyDescent="0.2">
      <c r="X2047" s="11"/>
    </row>
    <row r="2048" spans="24:24" x14ac:dyDescent="0.2">
      <c r="X2048" s="11"/>
    </row>
    <row r="2049" spans="24:24" x14ac:dyDescent="0.2">
      <c r="X2049" s="11"/>
    </row>
    <row r="2050" spans="24:24" x14ac:dyDescent="0.2">
      <c r="X2050" s="11"/>
    </row>
    <row r="2051" spans="24:24" x14ac:dyDescent="0.2">
      <c r="X2051" s="11"/>
    </row>
    <row r="2052" spans="24:24" x14ac:dyDescent="0.2">
      <c r="X2052" s="11"/>
    </row>
    <row r="2053" spans="24:24" x14ac:dyDescent="0.2">
      <c r="X2053" s="11"/>
    </row>
    <row r="2054" spans="24:24" x14ac:dyDescent="0.2">
      <c r="X2054" s="11"/>
    </row>
    <row r="2055" spans="24:24" x14ac:dyDescent="0.2">
      <c r="X2055" s="11"/>
    </row>
    <row r="2056" spans="24:24" x14ac:dyDescent="0.2">
      <c r="X2056" s="11"/>
    </row>
    <row r="2057" spans="24:24" x14ac:dyDescent="0.2">
      <c r="X2057" s="11"/>
    </row>
    <row r="2058" spans="24:24" x14ac:dyDescent="0.2">
      <c r="X2058" s="11"/>
    </row>
    <row r="2059" spans="24:24" x14ac:dyDescent="0.2">
      <c r="X2059" s="11"/>
    </row>
    <row r="2060" spans="24:24" x14ac:dyDescent="0.2">
      <c r="X2060" s="11"/>
    </row>
    <row r="2061" spans="24:24" x14ac:dyDescent="0.2">
      <c r="X2061" s="11"/>
    </row>
    <row r="2062" spans="24:24" x14ac:dyDescent="0.2">
      <c r="X2062" s="11"/>
    </row>
    <row r="2063" spans="24:24" x14ac:dyDescent="0.2">
      <c r="X2063" s="11"/>
    </row>
    <row r="2064" spans="24:24" x14ac:dyDescent="0.2">
      <c r="X2064" s="11"/>
    </row>
    <row r="2065" spans="24:24" x14ac:dyDescent="0.2">
      <c r="X2065" s="11"/>
    </row>
    <row r="2066" spans="24:24" x14ac:dyDescent="0.2">
      <c r="X2066" s="11"/>
    </row>
    <row r="2067" spans="24:24" x14ac:dyDescent="0.2">
      <c r="X2067" s="11"/>
    </row>
    <row r="2068" spans="24:24" x14ac:dyDescent="0.2">
      <c r="X2068" s="11"/>
    </row>
    <row r="2069" spans="24:24" x14ac:dyDescent="0.2">
      <c r="X2069" s="11"/>
    </row>
    <row r="2070" spans="24:24" x14ac:dyDescent="0.2">
      <c r="X2070" s="11"/>
    </row>
    <row r="2071" spans="24:24" x14ac:dyDescent="0.2">
      <c r="X2071" s="11"/>
    </row>
    <row r="2072" spans="24:24" x14ac:dyDescent="0.2">
      <c r="X2072" s="11"/>
    </row>
    <row r="2073" spans="24:24" x14ac:dyDescent="0.2">
      <c r="X2073" s="11"/>
    </row>
    <row r="2074" spans="24:24" x14ac:dyDescent="0.2">
      <c r="X2074" s="11"/>
    </row>
    <row r="2075" spans="24:24" x14ac:dyDescent="0.2">
      <c r="X2075" s="11"/>
    </row>
    <row r="2076" spans="24:24" x14ac:dyDescent="0.2">
      <c r="X2076" s="11"/>
    </row>
    <row r="2077" spans="24:24" x14ac:dyDescent="0.2">
      <c r="X2077" s="11"/>
    </row>
    <row r="2078" spans="24:24" x14ac:dyDescent="0.2">
      <c r="X2078" s="11"/>
    </row>
    <row r="2079" spans="24:24" x14ac:dyDescent="0.2">
      <c r="X2079" s="11"/>
    </row>
    <row r="2080" spans="24:24" x14ac:dyDescent="0.2">
      <c r="X2080" s="11"/>
    </row>
    <row r="2081" spans="24:24" x14ac:dyDescent="0.2">
      <c r="X2081" s="11"/>
    </row>
    <row r="2082" spans="24:24" x14ac:dyDescent="0.2">
      <c r="X2082" s="11"/>
    </row>
    <row r="2083" spans="24:24" x14ac:dyDescent="0.2">
      <c r="X2083" s="11"/>
    </row>
    <row r="2084" spans="24:24" x14ac:dyDescent="0.2">
      <c r="X2084" s="11"/>
    </row>
    <row r="2085" spans="24:24" x14ac:dyDescent="0.2">
      <c r="X2085" s="11"/>
    </row>
    <row r="2086" spans="24:24" x14ac:dyDescent="0.2">
      <c r="X2086" s="11"/>
    </row>
    <row r="2087" spans="24:24" x14ac:dyDescent="0.2">
      <c r="X2087" s="11"/>
    </row>
    <row r="2088" spans="24:24" x14ac:dyDescent="0.2">
      <c r="X2088" s="11"/>
    </row>
    <row r="2089" spans="24:24" x14ac:dyDescent="0.2">
      <c r="X2089" s="11"/>
    </row>
    <row r="2090" spans="24:24" x14ac:dyDescent="0.2">
      <c r="X2090" s="11"/>
    </row>
    <row r="2091" spans="24:24" x14ac:dyDescent="0.2">
      <c r="X2091" s="11"/>
    </row>
    <row r="2092" spans="24:24" x14ac:dyDescent="0.2">
      <c r="X2092" s="11"/>
    </row>
    <row r="2093" spans="24:24" x14ac:dyDescent="0.2">
      <c r="X2093" s="11"/>
    </row>
    <row r="2094" spans="24:24" x14ac:dyDescent="0.2">
      <c r="X2094" s="11"/>
    </row>
    <row r="2095" spans="24:24" x14ac:dyDescent="0.2">
      <c r="X2095" s="11"/>
    </row>
    <row r="2096" spans="24:24" x14ac:dyDescent="0.2">
      <c r="X2096" s="11"/>
    </row>
    <row r="2097" spans="24:24" x14ac:dyDescent="0.2">
      <c r="X2097" s="11"/>
    </row>
    <row r="2098" spans="24:24" x14ac:dyDescent="0.2">
      <c r="X2098" s="11"/>
    </row>
    <row r="2099" spans="24:24" x14ac:dyDescent="0.2">
      <c r="X2099" s="11"/>
    </row>
    <row r="2100" spans="24:24" x14ac:dyDescent="0.2">
      <c r="X2100" s="11"/>
    </row>
    <row r="2101" spans="24:24" x14ac:dyDescent="0.2">
      <c r="X2101" s="11"/>
    </row>
    <row r="2102" spans="24:24" x14ac:dyDescent="0.2">
      <c r="X2102" s="11"/>
    </row>
    <row r="2103" spans="24:24" x14ac:dyDescent="0.2">
      <c r="X2103" s="11"/>
    </row>
    <row r="2104" spans="24:24" x14ac:dyDescent="0.2">
      <c r="X2104" s="11"/>
    </row>
    <row r="2105" spans="24:24" x14ac:dyDescent="0.2">
      <c r="X2105" s="11"/>
    </row>
    <row r="2106" spans="24:24" x14ac:dyDescent="0.2">
      <c r="X2106" s="11"/>
    </row>
    <row r="2107" spans="24:24" x14ac:dyDescent="0.2">
      <c r="X2107" s="11"/>
    </row>
    <row r="2108" spans="24:24" x14ac:dyDescent="0.2">
      <c r="X2108" s="11"/>
    </row>
    <row r="2109" spans="24:24" x14ac:dyDescent="0.2">
      <c r="X2109" s="11"/>
    </row>
    <row r="2110" spans="24:24" x14ac:dyDescent="0.2">
      <c r="X2110" s="11"/>
    </row>
    <row r="2111" spans="24:24" x14ac:dyDescent="0.2">
      <c r="X2111" s="11"/>
    </row>
    <row r="2112" spans="24:24" x14ac:dyDescent="0.2">
      <c r="X2112" s="11"/>
    </row>
    <row r="2113" spans="24:24" x14ac:dyDescent="0.2">
      <c r="X2113" s="11"/>
    </row>
    <row r="2114" spans="24:24" x14ac:dyDescent="0.2">
      <c r="X2114" s="11"/>
    </row>
    <row r="2115" spans="24:24" x14ac:dyDescent="0.2">
      <c r="X2115" s="11"/>
    </row>
    <row r="2116" spans="24:24" x14ac:dyDescent="0.2">
      <c r="X2116" s="11"/>
    </row>
    <row r="2117" spans="24:24" x14ac:dyDescent="0.2">
      <c r="X2117" s="11"/>
    </row>
    <row r="2118" spans="24:24" x14ac:dyDescent="0.2">
      <c r="X2118" s="11"/>
    </row>
    <row r="2119" spans="24:24" x14ac:dyDescent="0.2">
      <c r="X2119" s="11"/>
    </row>
    <row r="2120" spans="24:24" x14ac:dyDescent="0.2">
      <c r="X2120" s="11"/>
    </row>
    <row r="2121" spans="24:24" x14ac:dyDescent="0.2">
      <c r="X2121" s="11"/>
    </row>
    <row r="2122" spans="24:24" x14ac:dyDescent="0.2">
      <c r="X2122" s="11"/>
    </row>
    <row r="2123" spans="24:24" x14ac:dyDescent="0.2">
      <c r="X2123" s="11"/>
    </row>
    <row r="2124" spans="24:24" x14ac:dyDescent="0.2">
      <c r="X2124" s="11"/>
    </row>
    <row r="2125" spans="24:24" x14ac:dyDescent="0.2">
      <c r="X2125" s="11"/>
    </row>
    <row r="2126" spans="24:24" x14ac:dyDescent="0.2">
      <c r="X2126" s="11"/>
    </row>
    <row r="2127" spans="24:24" x14ac:dyDescent="0.2">
      <c r="X2127" s="11"/>
    </row>
    <row r="2128" spans="24:24" x14ac:dyDescent="0.2">
      <c r="X2128" s="11"/>
    </row>
    <row r="2129" spans="24:24" x14ac:dyDescent="0.2">
      <c r="X2129" s="11"/>
    </row>
    <row r="2130" spans="24:24" x14ac:dyDescent="0.2">
      <c r="X2130" s="11"/>
    </row>
    <row r="2131" spans="24:24" x14ac:dyDescent="0.2">
      <c r="X2131" s="11"/>
    </row>
    <row r="2132" spans="24:24" x14ac:dyDescent="0.2">
      <c r="X2132" s="11"/>
    </row>
    <row r="2133" spans="24:24" x14ac:dyDescent="0.2">
      <c r="X2133" s="11"/>
    </row>
    <row r="2134" spans="24:24" x14ac:dyDescent="0.2">
      <c r="X2134" s="11"/>
    </row>
    <row r="2135" spans="24:24" x14ac:dyDescent="0.2">
      <c r="X2135" s="11"/>
    </row>
    <row r="2136" spans="24:24" x14ac:dyDescent="0.2">
      <c r="X2136" s="11"/>
    </row>
    <row r="2137" spans="24:24" x14ac:dyDescent="0.2">
      <c r="X2137" s="11"/>
    </row>
    <row r="2138" spans="24:24" x14ac:dyDescent="0.2">
      <c r="X2138" s="11"/>
    </row>
    <row r="2139" spans="24:24" x14ac:dyDescent="0.2">
      <c r="X2139" s="11"/>
    </row>
    <row r="2140" spans="24:24" x14ac:dyDescent="0.2">
      <c r="X2140" s="11"/>
    </row>
    <row r="2141" spans="24:24" x14ac:dyDescent="0.2">
      <c r="X2141" s="11"/>
    </row>
    <row r="2142" spans="24:24" x14ac:dyDescent="0.2">
      <c r="X2142" s="11"/>
    </row>
    <row r="2143" spans="24:24" x14ac:dyDescent="0.2">
      <c r="X2143" s="11"/>
    </row>
    <row r="2144" spans="24:24" x14ac:dyDescent="0.2">
      <c r="X2144" s="11"/>
    </row>
    <row r="2145" spans="24:24" x14ac:dyDescent="0.2">
      <c r="X2145" s="11"/>
    </row>
    <row r="2146" spans="24:24" x14ac:dyDescent="0.2">
      <c r="X2146" s="11"/>
    </row>
    <row r="2147" spans="24:24" x14ac:dyDescent="0.2">
      <c r="X2147" s="11"/>
    </row>
    <row r="2148" spans="24:24" x14ac:dyDescent="0.2">
      <c r="X2148" s="11"/>
    </row>
    <row r="2149" spans="24:24" x14ac:dyDescent="0.2">
      <c r="X2149" s="11"/>
    </row>
    <row r="2150" spans="24:24" x14ac:dyDescent="0.2">
      <c r="X2150" s="11"/>
    </row>
    <row r="2151" spans="24:24" x14ac:dyDescent="0.2">
      <c r="X2151" s="11"/>
    </row>
    <row r="2152" spans="24:24" x14ac:dyDescent="0.2">
      <c r="X2152" s="11"/>
    </row>
    <row r="2153" spans="24:24" x14ac:dyDescent="0.2">
      <c r="X2153" s="11"/>
    </row>
    <row r="2154" spans="24:24" x14ac:dyDescent="0.2">
      <c r="X2154" s="11"/>
    </row>
    <row r="2155" spans="24:24" x14ac:dyDescent="0.2">
      <c r="X2155" s="11"/>
    </row>
    <row r="2156" spans="24:24" x14ac:dyDescent="0.2">
      <c r="X2156" s="11"/>
    </row>
    <row r="2157" spans="24:24" x14ac:dyDescent="0.2">
      <c r="X2157" s="11"/>
    </row>
    <row r="2158" spans="24:24" x14ac:dyDescent="0.2">
      <c r="X2158" s="11"/>
    </row>
    <row r="2159" spans="24:24" x14ac:dyDescent="0.2">
      <c r="X2159" s="11"/>
    </row>
    <row r="2160" spans="24:24" x14ac:dyDescent="0.2">
      <c r="X2160" s="11"/>
    </row>
    <row r="2161" spans="24:24" x14ac:dyDescent="0.2">
      <c r="X2161" s="11"/>
    </row>
    <row r="2162" spans="24:24" x14ac:dyDescent="0.2">
      <c r="X2162" s="11"/>
    </row>
    <row r="2163" spans="24:24" x14ac:dyDescent="0.2">
      <c r="X2163" s="11"/>
    </row>
    <row r="2164" spans="24:24" x14ac:dyDescent="0.2">
      <c r="X2164" s="11"/>
    </row>
    <row r="2165" spans="24:24" x14ac:dyDescent="0.2">
      <c r="X2165" s="11"/>
    </row>
    <row r="2166" spans="24:24" x14ac:dyDescent="0.2">
      <c r="X2166" s="11"/>
    </row>
    <row r="2167" spans="24:24" x14ac:dyDescent="0.2">
      <c r="X2167" s="11"/>
    </row>
    <row r="2168" spans="24:24" x14ac:dyDescent="0.2">
      <c r="X2168" s="11"/>
    </row>
    <row r="2169" spans="24:24" x14ac:dyDescent="0.2">
      <c r="X2169" s="11"/>
    </row>
    <row r="2170" spans="24:24" x14ac:dyDescent="0.2">
      <c r="X2170" s="11"/>
    </row>
    <row r="2171" spans="24:24" x14ac:dyDescent="0.2">
      <c r="X2171" s="11"/>
    </row>
    <row r="2172" spans="24:24" x14ac:dyDescent="0.2">
      <c r="X2172" s="11"/>
    </row>
    <row r="2173" spans="24:24" x14ac:dyDescent="0.2">
      <c r="X2173" s="11"/>
    </row>
    <row r="2174" spans="24:24" x14ac:dyDescent="0.2">
      <c r="X2174" s="11"/>
    </row>
    <row r="2175" spans="24:24" x14ac:dyDescent="0.2">
      <c r="X2175" s="11"/>
    </row>
    <row r="2176" spans="24:24" x14ac:dyDescent="0.2">
      <c r="X2176" s="11"/>
    </row>
    <row r="2177" spans="24:24" x14ac:dyDescent="0.2">
      <c r="X2177" s="11"/>
    </row>
    <row r="2178" spans="24:24" x14ac:dyDescent="0.2">
      <c r="X2178" s="11"/>
    </row>
    <row r="2179" spans="24:24" x14ac:dyDescent="0.2">
      <c r="X2179" s="11"/>
    </row>
    <row r="2180" spans="24:24" x14ac:dyDescent="0.2">
      <c r="X2180" s="11"/>
    </row>
    <row r="2181" spans="24:24" x14ac:dyDescent="0.2">
      <c r="X2181" s="11"/>
    </row>
    <row r="2182" spans="24:24" x14ac:dyDescent="0.2">
      <c r="X2182" s="11"/>
    </row>
    <row r="2183" spans="24:24" x14ac:dyDescent="0.2">
      <c r="X2183" s="11"/>
    </row>
    <row r="2184" spans="24:24" x14ac:dyDescent="0.2">
      <c r="X2184" s="11"/>
    </row>
    <row r="2185" spans="24:24" x14ac:dyDescent="0.2">
      <c r="X2185" s="11"/>
    </row>
    <row r="2186" spans="24:24" x14ac:dyDescent="0.2">
      <c r="X2186" s="11"/>
    </row>
    <row r="2187" spans="24:24" x14ac:dyDescent="0.2">
      <c r="X2187" s="11"/>
    </row>
    <row r="2188" spans="24:24" x14ac:dyDescent="0.2">
      <c r="X2188" s="11"/>
    </row>
    <row r="2189" spans="24:24" x14ac:dyDescent="0.2">
      <c r="X2189" s="11"/>
    </row>
    <row r="2190" spans="24:24" x14ac:dyDescent="0.2">
      <c r="X2190" s="11"/>
    </row>
    <row r="2191" spans="24:24" x14ac:dyDescent="0.2">
      <c r="X2191" s="11"/>
    </row>
    <row r="2192" spans="24:24" x14ac:dyDescent="0.2">
      <c r="X2192" s="11"/>
    </row>
    <row r="2193" spans="24:24" x14ac:dyDescent="0.2">
      <c r="X2193" s="11"/>
    </row>
    <row r="2194" spans="24:24" x14ac:dyDescent="0.2">
      <c r="X2194" s="11"/>
    </row>
    <row r="2195" spans="24:24" x14ac:dyDescent="0.2">
      <c r="X2195" s="11"/>
    </row>
    <row r="2196" spans="24:24" x14ac:dyDescent="0.2">
      <c r="X2196" s="11"/>
    </row>
    <row r="2197" spans="24:24" x14ac:dyDescent="0.2">
      <c r="X2197" s="11"/>
    </row>
    <row r="2198" spans="24:24" x14ac:dyDescent="0.2">
      <c r="X2198" s="11"/>
    </row>
    <row r="2199" spans="24:24" x14ac:dyDescent="0.2">
      <c r="X2199" s="11"/>
    </row>
    <row r="2200" spans="24:24" x14ac:dyDescent="0.2">
      <c r="X2200" s="11"/>
    </row>
    <row r="2201" spans="24:24" x14ac:dyDescent="0.2">
      <c r="X2201" s="11"/>
    </row>
    <row r="2202" spans="24:24" x14ac:dyDescent="0.2">
      <c r="X2202" s="11"/>
    </row>
    <row r="2203" spans="24:24" x14ac:dyDescent="0.2">
      <c r="X2203" s="11"/>
    </row>
    <row r="2204" spans="24:24" x14ac:dyDescent="0.2">
      <c r="X2204" s="11"/>
    </row>
    <row r="2205" spans="24:24" x14ac:dyDescent="0.2">
      <c r="X2205" s="11"/>
    </row>
    <row r="2206" spans="24:24" x14ac:dyDescent="0.2">
      <c r="X2206" s="11"/>
    </row>
    <row r="2207" spans="24:24" x14ac:dyDescent="0.2">
      <c r="X2207" s="11"/>
    </row>
    <row r="2208" spans="24:24" x14ac:dyDescent="0.2">
      <c r="X2208" s="11"/>
    </row>
    <row r="2209" spans="24:24" x14ac:dyDescent="0.2">
      <c r="X2209" s="11"/>
    </row>
    <row r="2210" spans="24:24" x14ac:dyDescent="0.2">
      <c r="X2210" s="11"/>
    </row>
    <row r="2211" spans="24:24" x14ac:dyDescent="0.2">
      <c r="X2211" s="11"/>
    </row>
    <row r="2212" spans="24:24" x14ac:dyDescent="0.2">
      <c r="X2212" s="11"/>
    </row>
    <row r="2213" spans="24:24" x14ac:dyDescent="0.2">
      <c r="X2213" s="11"/>
    </row>
    <row r="2214" spans="24:24" x14ac:dyDescent="0.2">
      <c r="X2214" s="11"/>
    </row>
    <row r="2215" spans="24:24" x14ac:dyDescent="0.2">
      <c r="X2215" s="11"/>
    </row>
    <row r="2216" spans="24:24" x14ac:dyDescent="0.2">
      <c r="X2216" s="11"/>
    </row>
    <row r="2217" spans="24:24" x14ac:dyDescent="0.2">
      <c r="X2217" s="11"/>
    </row>
    <row r="2218" spans="24:24" x14ac:dyDescent="0.2">
      <c r="X2218" s="11"/>
    </row>
    <row r="2219" spans="24:24" x14ac:dyDescent="0.2">
      <c r="X2219" s="11"/>
    </row>
    <row r="2220" spans="24:24" x14ac:dyDescent="0.2">
      <c r="X2220" s="11"/>
    </row>
    <row r="2221" spans="24:24" x14ac:dyDescent="0.2">
      <c r="X2221" s="11"/>
    </row>
    <row r="2222" spans="24:24" x14ac:dyDescent="0.2">
      <c r="X2222" s="11"/>
    </row>
    <row r="2223" spans="24:24" x14ac:dyDescent="0.2">
      <c r="X2223" s="11"/>
    </row>
    <row r="2224" spans="24:24" x14ac:dyDescent="0.2">
      <c r="X2224" s="11"/>
    </row>
    <row r="2225" spans="24:24" x14ac:dyDescent="0.2">
      <c r="X2225" s="11"/>
    </row>
    <row r="2226" spans="24:24" x14ac:dyDescent="0.2">
      <c r="X2226" s="11"/>
    </row>
    <row r="2227" spans="24:24" x14ac:dyDescent="0.2">
      <c r="X2227" s="11"/>
    </row>
    <row r="2228" spans="24:24" x14ac:dyDescent="0.2">
      <c r="X2228" s="11"/>
    </row>
    <row r="2229" spans="24:24" x14ac:dyDescent="0.2">
      <c r="X2229" s="11"/>
    </row>
    <row r="2230" spans="24:24" x14ac:dyDescent="0.2">
      <c r="X2230" s="11"/>
    </row>
    <row r="2231" spans="24:24" x14ac:dyDescent="0.2">
      <c r="X2231" s="11"/>
    </row>
    <row r="2232" spans="24:24" x14ac:dyDescent="0.2">
      <c r="X2232" s="11"/>
    </row>
    <row r="2233" spans="24:24" x14ac:dyDescent="0.2">
      <c r="X2233" s="11"/>
    </row>
    <row r="2234" spans="24:24" x14ac:dyDescent="0.2">
      <c r="X2234" s="11"/>
    </row>
    <row r="2235" spans="24:24" x14ac:dyDescent="0.2">
      <c r="X2235" s="11"/>
    </row>
    <row r="2236" spans="24:24" x14ac:dyDescent="0.2">
      <c r="X2236" s="11"/>
    </row>
    <row r="2237" spans="24:24" x14ac:dyDescent="0.2">
      <c r="X2237" s="11"/>
    </row>
    <row r="2238" spans="24:24" x14ac:dyDescent="0.2">
      <c r="X2238" s="11"/>
    </row>
    <row r="2239" spans="24:24" x14ac:dyDescent="0.2">
      <c r="X2239" s="11"/>
    </row>
    <row r="2240" spans="24:24" x14ac:dyDescent="0.2">
      <c r="X2240" s="11"/>
    </row>
    <row r="2241" spans="24:24" x14ac:dyDescent="0.2">
      <c r="X2241" s="11"/>
    </row>
    <row r="2242" spans="24:24" x14ac:dyDescent="0.2">
      <c r="X2242" s="11"/>
    </row>
    <row r="2243" spans="24:24" x14ac:dyDescent="0.2">
      <c r="X2243" s="11"/>
    </row>
    <row r="2244" spans="24:24" x14ac:dyDescent="0.2">
      <c r="X2244" s="11"/>
    </row>
    <row r="2245" spans="24:24" x14ac:dyDescent="0.2">
      <c r="X2245" s="11"/>
    </row>
    <row r="2246" spans="24:24" x14ac:dyDescent="0.2">
      <c r="X2246" s="11"/>
    </row>
    <row r="2247" spans="24:24" x14ac:dyDescent="0.2">
      <c r="X2247" s="11"/>
    </row>
    <row r="2248" spans="24:24" x14ac:dyDescent="0.2">
      <c r="X2248" s="11"/>
    </row>
    <row r="2249" spans="24:24" x14ac:dyDescent="0.2">
      <c r="X2249" s="11"/>
    </row>
    <row r="2250" spans="24:24" x14ac:dyDescent="0.2">
      <c r="X2250" s="11"/>
    </row>
    <row r="2251" spans="24:24" x14ac:dyDescent="0.2">
      <c r="X2251" s="11"/>
    </row>
    <row r="2252" spans="24:24" x14ac:dyDescent="0.2">
      <c r="X2252" s="11"/>
    </row>
    <row r="2253" spans="24:24" x14ac:dyDescent="0.2">
      <c r="X2253" s="11"/>
    </row>
    <row r="2254" spans="24:24" x14ac:dyDescent="0.2">
      <c r="X2254" s="11"/>
    </row>
    <row r="2255" spans="24:24" x14ac:dyDescent="0.2">
      <c r="X2255" s="11"/>
    </row>
    <row r="2256" spans="24:24" x14ac:dyDescent="0.2">
      <c r="X2256" s="11"/>
    </row>
    <row r="2257" spans="24:24" x14ac:dyDescent="0.2">
      <c r="X2257" s="11"/>
    </row>
    <row r="2258" spans="24:24" x14ac:dyDescent="0.2">
      <c r="X2258" s="11"/>
    </row>
    <row r="2259" spans="24:24" x14ac:dyDescent="0.2">
      <c r="X2259" s="11"/>
    </row>
    <row r="2260" spans="24:24" x14ac:dyDescent="0.2">
      <c r="X2260" s="11"/>
    </row>
    <row r="2261" spans="24:24" x14ac:dyDescent="0.2">
      <c r="X2261" s="11"/>
    </row>
    <row r="2262" spans="24:24" x14ac:dyDescent="0.2">
      <c r="X2262" s="11"/>
    </row>
    <row r="2263" spans="24:24" x14ac:dyDescent="0.2">
      <c r="X2263" s="11"/>
    </row>
    <row r="2264" spans="24:24" x14ac:dyDescent="0.2">
      <c r="X2264" s="11"/>
    </row>
    <row r="2265" spans="24:24" x14ac:dyDescent="0.2">
      <c r="X2265" s="11"/>
    </row>
    <row r="2266" spans="24:24" x14ac:dyDescent="0.2">
      <c r="X2266" s="11"/>
    </row>
    <row r="2267" spans="24:24" x14ac:dyDescent="0.2">
      <c r="X2267" s="11"/>
    </row>
    <row r="2268" spans="24:24" x14ac:dyDescent="0.2">
      <c r="X2268" s="11"/>
    </row>
    <row r="2269" spans="24:24" x14ac:dyDescent="0.2">
      <c r="X2269" s="11"/>
    </row>
    <row r="2270" spans="24:24" x14ac:dyDescent="0.2">
      <c r="X2270" s="11"/>
    </row>
    <row r="2271" spans="24:24" x14ac:dyDescent="0.2">
      <c r="X2271" s="11"/>
    </row>
    <row r="2272" spans="24:24" x14ac:dyDescent="0.2">
      <c r="X2272" s="11"/>
    </row>
    <row r="2273" spans="24:24" x14ac:dyDescent="0.2">
      <c r="X2273" s="11"/>
    </row>
    <row r="2274" spans="24:24" x14ac:dyDescent="0.2">
      <c r="X2274" s="11"/>
    </row>
    <row r="2275" spans="24:24" x14ac:dyDescent="0.2">
      <c r="X2275" s="11"/>
    </row>
    <row r="2276" spans="24:24" x14ac:dyDescent="0.2">
      <c r="X2276" s="11"/>
    </row>
    <row r="2277" spans="24:24" x14ac:dyDescent="0.2">
      <c r="X2277" s="11"/>
    </row>
    <row r="2278" spans="24:24" x14ac:dyDescent="0.2">
      <c r="X2278" s="11"/>
    </row>
    <row r="2279" spans="24:24" x14ac:dyDescent="0.2">
      <c r="X2279" s="11"/>
    </row>
    <row r="2280" spans="24:24" x14ac:dyDescent="0.2">
      <c r="X2280" s="11"/>
    </row>
    <row r="2281" spans="24:24" x14ac:dyDescent="0.2">
      <c r="X2281" s="11"/>
    </row>
    <row r="2282" spans="24:24" x14ac:dyDescent="0.2">
      <c r="X2282" s="11"/>
    </row>
    <row r="2283" spans="24:24" x14ac:dyDescent="0.2">
      <c r="X2283" s="11"/>
    </row>
    <row r="2284" spans="24:24" x14ac:dyDescent="0.2">
      <c r="X2284" s="11"/>
    </row>
    <row r="2285" spans="24:24" x14ac:dyDescent="0.2">
      <c r="X2285" s="11"/>
    </row>
    <row r="2286" spans="24:24" x14ac:dyDescent="0.2">
      <c r="X2286" s="11"/>
    </row>
    <row r="2287" spans="24:24" x14ac:dyDescent="0.2">
      <c r="X2287" s="11"/>
    </row>
    <row r="2288" spans="24:24" x14ac:dyDescent="0.2">
      <c r="X2288" s="11"/>
    </row>
    <row r="2289" spans="24:24" x14ac:dyDescent="0.2">
      <c r="X2289" s="11"/>
    </row>
    <row r="2290" spans="24:24" x14ac:dyDescent="0.2">
      <c r="X2290" s="11"/>
    </row>
    <row r="2291" spans="24:24" x14ac:dyDescent="0.2">
      <c r="X2291" s="11"/>
    </row>
    <row r="2292" spans="24:24" x14ac:dyDescent="0.2">
      <c r="X2292" s="11"/>
    </row>
    <row r="2293" spans="24:24" x14ac:dyDescent="0.2">
      <c r="X2293" s="11"/>
    </row>
    <row r="2294" spans="24:24" x14ac:dyDescent="0.2">
      <c r="X2294" s="11"/>
    </row>
    <row r="2295" spans="24:24" x14ac:dyDescent="0.2">
      <c r="X2295" s="11"/>
    </row>
    <row r="2296" spans="24:24" x14ac:dyDescent="0.2">
      <c r="X2296" s="11"/>
    </row>
    <row r="2297" spans="24:24" x14ac:dyDescent="0.2">
      <c r="X2297" s="11"/>
    </row>
    <row r="2298" spans="24:24" x14ac:dyDescent="0.2">
      <c r="X2298" s="11"/>
    </row>
    <row r="2299" spans="24:24" x14ac:dyDescent="0.2">
      <c r="X2299" s="11"/>
    </row>
    <row r="2300" spans="24:24" x14ac:dyDescent="0.2">
      <c r="X2300" s="11"/>
    </row>
    <row r="2301" spans="24:24" x14ac:dyDescent="0.2">
      <c r="X2301" s="11"/>
    </row>
    <row r="2302" spans="24:24" x14ac:dyDescent="0.2">
      <c r="X2302" s="11"/>
    </row>
    <row r="2303" spans="24:24" x14ac:dyDescent="0.2">
      <c r="X2303" s="11"/>
    </row>
    <row r="2304" spans="24:24" x14ac:dyDescent="0.2">
      <c r="X2304" s="11"/>
    </row>
    <row r="2305" spans="24:24" x14ac:dyDescent="0.2">
      <c r="X2305" s="11"/>
    </row>
    <row r="2306" spans="24:24" x14ac:dyDescent="0.2">
      <c r="X2306" s="11"/>
    </row>
    <row r="2307" spans="24:24" x14ac:dyDescent="0.2">
      <c r="X2307" s="11"/>
    </row>
    <row r="2308" spans="24:24" x14ac:dyDescent="0.2">
      <c r="X2308" s="11"/>
    </row>
    <row r="2309" spans="24:24" x14ac:dyDescent="0.2">
      <c r="X2309" s="11"/>
    </row>
    <row r="2310" spans="24:24" x14ac:dyDescent="0.2">
      <c r="X2310" s="11"/>
    </row>
    <row r="2311" spans="24:24" x14ac:dyDescent="0.2">
      <c r="X2311" s="11"/>
    </row>
    <row r="2312" spans="24:24" x14ac:dyDescent="0.2">
      <c r="X2312" s="11"/>
    </row>
    <row r="2313" spans="24:24" x14ac:dyDescent="0.2">
      <c r="X2313" s="11"/>
    </row>
    <row r="2314" spans="24:24" x14ac:dyDescent="0.2">
      <c r="X2314" s="11"/>
    </row>
    <row r="2315" spans="24:24" x14ac:dyDescent="0.2">
      <c r="X2315" s="11"/>
    </row>
    <row r="2316" spans="24:24" x14ac:dyDescent="0.2">
      <c r="X2316" s="11"/>
    </row>
    <row r="2317" spans="24:24" x14ac:dyDescent="0.2">
      <c r="X2317" s="11"/>
    </row>
    <row r="2318" spans="24:24" x14ac:dyDescent="0.2">
      <c r="X2318" s="11"/>
    </row>
    <row r="2319" spans="24:24" x14ac:dyDescent="0.2">
      <c r="X2319" s="11"/>
    </row>
    <row r="2320" spans="24:24" x14ac:dyDescent="0.2">
      <c r="X2320" s="11"/>
    </row>
    <row r="2321" spans="24:24" x14ac:dyDescent="0.2">
      <c r="X2321" s="11"/>
    </row>
    <row r="2322" spans="24:24" x14ac:dyDescent="0.2">
      <c r="X2322" s="11"/>
    </row>
    <row r="2323" spans="24:24" x14ac:dyDescent="0.2">
      <c r="X2323" s="11"/>
    </row>
    <row r="2324" spans="24:24" x14ac:dyDescent="0.2">
      <c r="X2324" s="11"/>
    </row>
    <row r="2325" spans="24:24" x14ac:dyDescent="0.2">
      <c r="X2325" s="11"/>
    </row>
    <row r="2326" spans="24:24" x14ac:dyDescent="0.2">
      <c r="X2326" s="11"/>
    </row>
    <row r="2327" spans="24:24" x14ac:dyDescent="0.2">
      <c r="X2327" s="11"/>
    </row>
    <row r="2328" spans="24:24" x14ac:dyDescent="0.2">
      <c r="X2328" s="11"/>
    </row>
    <row r="2329" spans="24:24" x14ac:dyDescent="0.2">
      <c r="X2329" s="11"/>
    </row>
    <row r="2330" spans="24:24" x14ac:dyDescent="0.2">
      <c r="X2330" s="11"/>
    </row>
    <row r="2331" spans="24:24" x14ac:dyDescent="0.2">
      <c r="X2331" s="11"/>
    </row>
    <row r="2332" spans="24:24" x14ac:dyDescent="0.2">
      <c r="X2332" s="11"/>
    </row>
    <row r="2333" spans="24:24" x14ac:dyDescent="0.2">
      <c r="X2333" s="11"/>
    </row>
    <row r="2334" spans="24:24" x14ac:dyDescent="0.2">
      <c r="X2334" s="11"/>
    </row>
    <row r="2335" spans="24:24" x14ac:dyDescent="0.2">
      <c r="X2335" s="11"/>
    </row>
    <row r="2336" spans="24:24" x14ac:dyDescent="0.2">
      <c r="X2336" s="11"/>
    </row>
    <row r="2337" spans="24:24" x14ac:dyDescent="0.2">
      <c r="X2337" s="11"/>
    </row>
    <row r="2338" spans="24:24" x14ac:dyDescent="0.2">
      <c r="X2338" s="11"/>
    </row>
    <row r="2339" spans="24:24" x14ac:dyDescent="0.2">
      <c r="X2339" s="11"/>
    </row>
    <row r="2340" spans="24:24" x14ac:dyDescent="0.2">
      <c r="X2340" s="11"/>
    </row>
    <row r="2341" spans="24:24" x14ac:dyDescent="0.2">
      <c r="X2341" s="11"/>
    </row>
    <row r="2342" spans="24:24" x14ac:dyDescent="0.2">
      <c r="X2342" s="11"/>
    </row>
    <row r="2343" spans="24:24" x14ac:dyDescent="0.2">
      <c r="X2343" s="11"/>
    </row>
    <row r="2344" spans="24:24" x14ac:dyDescent="0.2">
      <c r="X2344" s="11"/>
    </row>
    <row r="2345" spans="24:24" x14ac:dyDescent="0.2">
      <c r="X2345" s="11"/>
    </row>
    <row r="2346" spans="24:24" x14ac:dyDescent="0.2">
      <c r="X2346" s="11"/>
    </row>
    <row r="2347" spans="24:24" x14ac:dyDescent="0.2">
      <c r="X2347" s="11"/>
    </row>
    <row r="2348" spans="24:24" x14ac:dyDescent="0.2">
      <c r="X2348" s="11"/>
    </row>
    <row r="2349" spans="24:24" x14ac:dyDescent="0.2">
      <c r="X2349" s="11"/>
    </row>
    <row r="2350" spans="24:24" x14ac:dyDescent="0.2">
      <c r="X2350" s="11"/>
    </row>
    <row r="2351" spans="24:24" x14ac:dyDescent="0.2">
      <c r="X2351" s="11"/>
    </row>
    <row r="2352" spans="24:24" x14ac:dyDescent="0.2">
      <c r="X2352" s="11"/>
    </row>
    <row r="2353" spans="24:24" x14ac:dyDescent="0.2">
      <c r="X2353" s="11"/>
    </row>
    <row r="2354" spans="24:24" x14ac:dyDescent="0.2">
      <c r="X2354" s="11"/>
    </row>
    <row r="2355" spans="24:24" x14ac:dyDescent="0.2">
      <c r="X2355" s="11"/>
    </row>
    <row r="2356" spans="24:24" x14ac:dyDescent="0.2">
      <c r="X2356" s="11"/>
    </row>
    <row r="2357" spans="24:24" x14ac:dyDescent="0.2">
      <c r="X2357" s="11"/>
    </row>
    <row r="2358" spans="24:24" x14ac:dyDescent="0.2">
      <c r="X2358" s="11"/>
    </row>
    <row r="2359" spans="24:24" x14ac:dyDescent="0.2">
      <c r="X2359" s="11"/>
    </row>
    <row r="2360" spans="24:24" x14ac:dyDescent="0.2">
      <c r="X2360" s="11"/>
    </row>
    <row r="2361" spans="24:24" x14ac:dyDescent="0.2">
      <c r="X2361" s="11"/>
    </row>
    <row r="2362" spans="24:24" x14ac:dyDescent="0.2">
      <c r="X2362" s="11"/>
    </row>
    <row r="2363" spans="24:24" x14ac:dyDescent="0.2">
      <c r="X2363" s="11"/>
    </row>
    <row r="2364" spans="24:24" x14ac:dyDescent="0.2">
      <c r="X2364" s="11"/>
    </row>
    <row r="2365" spans="24:24" x14ac:dyDescent="0.2">
      <c r="X2365" s="11"/>
    </row>
    <row r="2366" spans="24:24" x14ac:dyDescent="0.2">
      <c r="X2366" s="11"/>
    </row>
    <row r="2367" spans="24:24" x14ac:dyDescent="0.2">
      <c r="X2367" s="11"/>
    </row>
    <row r="2368" spans="24:24" x14ac:dyDescent="0.2">
      <c r="X2368" s="11"/>
    </row>
    <row r="2369" spans="24:24" x14ac:dyDescent="0.2">
      <c r="X2369" s="11"/>
    </row>
    <row r="2370" spans="24:24" x14ac:dyDescent="0.2">
      <c r="X2370" s="11"/>
    </row>
    <row r="2371" spans="24:24" x14ac:dyDescent="0.2">
      <c r="X2371" s="11"/>
    </row>
    <row r="2372" spans="24:24" x14ac:dyDescent="0.2">
      <c r="X2372" s="11"/>
    </row>
    <row r="2373" spans="24:24" x14ac:dyDescent="0.2">
      <c r="X2373" s="11"/>
    </row>
    <row r="2374" spans="24:24" x14ac:dyDescent="0.2">
      <c r="X2374" s="11"/>
    </row>
    <row r="2375" spans="24:24" x14ac:dyDescent="0.2">
      <c r="X2375" s="11"/>
    </row>
    <row r="2376" spans="24:24" x14ac:dyDescent="0.2">
      <c r="X2376" s="11"/>
    </row>
    <row r="2377" spans="24:24" x14ac:dyDescent="0.2">
      <c r="X2377" s="11"/>
    </row>
    <row r="2378" spans="24:24" x14ac:dyDescent="0.2">
      <c r="X2378" s="11"/>
    </row>
    <row r="2379" spans="24:24" x14ac:dyDescent="0.2">
      <c r="X2379" s="11"/>
    </row>
    <row r="2380" spans="24:24" x14ac:dyDescent="0.2">
      <c r="X2380" s="11"/>
    </row>
    <row r="2381" spans="24:24" x14ac:dyDescent="0.2">
      <c r="X2381" s="11"/>
    </row>
    <row r="2382" spans="24:24" x14ac:dyDescent="0.2">
      <c r="X2382" s="11"/>
    </row>
    <row r="2383" spans="24:24" x14ac:dyDescent="0.2">
      <c r="X2383" s="11"/>
    </row>
    <row r="2384" spans="24:24" x14ac:dyDescent="0.2">
      <c r="X2384" s="11"/>
    </row>
    <row r="2385" spans="24:24" x14ac:dyDescent="0.2">
      <c r="X2385" s="11"/>
    </row>
    <row r="2386" spans="24:24" x14ac:dyDescent="0.2">
      <c r="X2386" s="11"/>
    </row>
    <row r="2387" spans="24:24" x14ac:dyDescent="0.2">
      <c r="X2387" s="11"/>
    </row>
    <row r="2388" spans="24:24" x14ac:dyDescent="0.2">
      <c r="X2388" s="11"/>
    </row>
    <row r="2389" spans="24:24" x14ac:dyDescent="0.2">
      <c r="X2389" s="11"/>
    </row>
    <row r="2390" spans="24:24" x14ac:dyDescent="0.2">
      <c r="X2390" s="11"/>
    </row>
    <row r="2391" spans="24:24" x14ac:dyDescent="0.2">
      <c r="X2391" s="11"/>
    </row>
    <row r="2392" spans="24:24" x14ac:dyDescent="0.2">
      <c r="X2392" s="11"/>
    </row>
    <row r="2393" spans="24:24" x14ac:dyDescent="0.2">
      <c r="X2393" s="11"/>
    </row>
    <row r="2394" spans="24:24" x14ac:dyDescent="0.2">
      <c r="X2394" s="11"/>
    </row>
    <row r="2395" spans="24:24" x14ac:dyDescent="0.2">
      <c r="X2395" s="11"/>
    </row>
    <row r="2396" spans="24:24" x14ac:dyDescent="0.2">
      <c r="X2396" s="11"/>
    </row>
    <row r="2397" spans="24:24" x14ac:dyDescent="0.2">
      <c r="X2397" s="11"/>
    </row>
    <row r="2398" spans="24:24" x14ac:dyDescent="0.2">
      <c r="X2398" s="11"/>
    </row>
    <row r="2399" spans="24:24" x14ac:dyDescent="0.2">
      <c r="X2399" s="11"/>
    </row>
    <row r="2400" spans="24:24" x14ac:dyDescent="0.2">
      <c r="X2400" s="11"/>
    </row>
    <row r="2401" spans="24:24" x14ac:dyDescent="0.2">
      <c r="X2401" s="11"/>
    </row>
    <row r="2402" spans="24:24" x14ac:dyDescent="0.2">
      <c r="X2402" s="11"/>
    </row>
    <row r="2403" spans="24:24" x14ac:dyDescent="0.2">
      <c r="X2403" s="11"/>
    </row>
    <row r="2404" spans="24:24" x14ac:dyDescent="0.2">
      <c r="X2404" s="11"/>
    </row>
    <row r="2405" spans="24:24" x14ac:dyDescent="0.2">
      <c r="X2405" s="11"/>
    </row>
    <row r="2406" spans="24:24" x14ac:dyDescent="0.2">
      <c r="X2406" s="11"/>
    </row>
    <row r="2407" spans="24:24" x14ac:dyDescent="0.2">
      <c r="X2407" s="11"/>
    </row>
    <row r="2408" spans="24:24" x14ac:dyDescent="0.2">
      <c r="X2408" s="11"/>
    </row>
    <row r="2409" spans="24:24" x14ac:dyDescent="0.2">
      <c r="X2409" s="11"/>
    </row>
    <row r="2410" spans="24:24" x14ac:dyDescent="0.2">
      <c r="X2410" s="11"/>
    </row>
    <row r="2411" spans="24:24" x14ac:dyDescent="0.2">
      <c r="X2411" s="11"/>
    </row>
    <row r="2412" spans="24:24" x14ac:dyDescent="0.2">
      <c r="X2412" s="11"/>
    </row>
    <row r="2413" spans="24:24" x14ac:dyDescent="0.2">
      <c r="X2413" s="11"/>
    </row>
    <row r="2414" spans="24:24" x14ac:dyDescent="0.2">
      <c r="X2414" s="11"/>
    </row>
    <row r="2415" spans="24:24" x14ac:dyDescent="0.2">
      <c r="X2415" s="11"/>
    </row>
    <row r="2416" spans="24:24" x14ac:dyDescent="0.2">
      <c r="X2416" s="11"/>
    </row>
    <row r="2417" spans="24:24" x14ac:dyDescent="0.2">
      <c r="X2417" s="11"/>
    </row>
    <row r="2418" spans="24:24" x14ac:dyDescent="0.2">
      <c r="X2418" s="11"/>
    </row>
    <row r="2419" spans="24:24" x14ac:dyDescent="0.2">
      <c r="X2419" s="11"/>
    </row>
    <row r="2420" spans="24:24" x14ac:dyDescent="0.2">
      <c r="X2420" s="11"/>
    </row>
    <row r="2421" spans="24:24" x14ac:dyDescent="0.2">
      <c r="X2421" s="11"/>
    </row>
    <row r="2422" spans="24:24" x14ac:dyDescent="0.2">
      <c r="X2422" s="11"/>
    </row>
    <row r="2423" spans="24:24" x14ac:dyDescent="0.2">
      <c r="X2423" s="11"/>
    </row>
    <row r="2424" spans="24:24" x14ac:dyDescent="0.2">
      <c r="X2424" s="11"/>
    </row>
    <row r="2425" spans="24:24" x14ac:dyDescent="0.2">
      <c r="X2425" s="11"/>
    </row>
    <row r="2426" spans="24:24" x14ac:dyDescent="0.2">
      <c r="X2426" s="11"/>
    </row>
    <row r="2427" spans="24:24" x14ac:dyDescent="0.2">
      <c r="X2427" s="11"/>
    </row>
    <row r="2428" spans="24:24" x14ac:dyDescent="0.2">
      <c r="X2428" s="11"/>
    </row>
    <row r="2429" spans="24:24" x14ac:dyDescent="0.2">
      <c r="X2429" s="11"/>
    </row>
    <row r="2430" spans="24:24" x14ac:dyDescent="0.2">
      <c r="X2430" s="11"/>
    </row>
    <row r="2431" spans="24:24" x14ac:dyDescent="0.2">
      <c r="X2431" s="11"/>
    </row>
    <row r="2432" spans="24:24" x14ac:dyDescent="0.2">
      <c r="X2432" s="11"/>
    </row>
    <row r="2433" spans="24:24" x14ac:dyDescent="0.2">
      <c r="X2433" s="11"/>
    </row>
    <row r="2434" spans="24:24" x14ac:dyDescent="0.2">
      <c r="X2434" s="11"/>
    </row>
    <row r="2435" spans="24:24" x14ac:dyDescent="0.2">
      <c r="X2435" s="11"/>
    </row>
    <row r="2436" spans="24:24" x14ac:dyDescent="0.2">
      <c r="X2436" s="11"/>
    </row>
    <row r="2437" spans="24:24" x14ac:dyDescent="0.2">
      <c r="X2437" s="11"/>
    </row>
    <row r="2438" spans="24:24" x14ac:dyDescent="0.2">
      <c r="X2438" s="11"/>
    </row>
    <row r="2439" spans="24:24" x14ac:dyDescent="0.2">
      <c r="X2439" s="11"/>
    </row>
    <row r="2440" spans="24:24" x14ac:dyDescent="0.2">
      <c r="X2440" s="11"/>
    </row>
    <row r="2441" spans="24:24" x14ac:dyDescent="0.2">
      <c r="X2441" s="11"/>
    </row>
    <row r="2442" spans="24:24" x14ac:dyDescent="0.2">
      <c r="X2442" s="11"/>
    </row>
    <row r="2443" spans="24:24" x14ac:dyDescent="0.2">
      <c r="X2443" s="11"/>
    </row>
    <row r="2444" spans="24:24" x14ac:dyDescent="0.2">
      <c r="X2444" s="11"/>
    </row>
    <row r="2445" spans="24:24" x14ac:dyDescent="0.2">
      <c r="X2445" s="11"/>
    </row>
    <row r="2446" spans="24:24" x14ac:dyDescent="0.2">
      <c r="X2446" s="11"/>
    </row>
    <row r="2447" spans="24:24" x14ac:dyDescent="0.2">
      <c r="X2447" s="11"/>
    </row>
    <row r="2448" spans="24:24" x14ac:dyDescent="0.2">
      <c r="X2448" s="11"/>
    </row>
    <row r="2449" spans="24:24" x14ac:dyDescent="0.2">
      <c r="X2449" s="11"/>
    </row>
    <row r="2450" spans="24:24" x14ac:dyDescent="0.2">
      <c r="X2450" s="11"/>
    </row>
    <row r="2451" spans="24:24" x14ac:dyDescent="0.2">
      <c r="X2451" s="11"/>
    </row>
    <row r="2452" spans="24:24" x14ac:dyDescent="0.2">
      <c r="X2452" s="11"/>
    </row>
    <row r="2453" spans="24:24" x14ac:dyDescent="0.2">
      <c r="X2453" s="11"/>
    </row>
    <row r="2454" spans="24:24" x14ac:dyDescent="0.2">
      <c r="X2454" s="11"/>
    </row>
    <row r="2455" spans="24:24" x14ac:dyDescent="0.2">
      <c r="X2455" s="11"/>
    </row>
    <row r="2456" spans="24:24" x14ac:dyDescent="0.2">
      <c r="X2456" s="11"/>
    </row>
    <row r="2457" spans="24:24" x14ac:dyDescent="0.2">
      <c r="X2457" s="11"/>
    </row>
    <row r="2458" spans="24:24" x14ac:dyDescent="0.2">
      <c r="X2458" s="11"/>
    </row>
    <row r="2459" spans="24:24" x14ac:dyDescent="0.2">
      <c r="X2459" s="11"/>
    </row>
    <row r="2460" spans="24:24" x14ac:dyDescent="0.2">
      <c r="X2460" s="11"/>
    </row>
    <row r="2461" spans="24:24" x14ac:dyDescent="0.2">
      <c r="X2461" s="11"/>
    </row>
    <row r="2462" spans="24:24" x14ac:dyDescent="0.2">
      <c r="X2462" s="11"/>
    </row>
    <row r="2463" spans="24:24" x14ac:dyDescent="0.2">
      <c r="X2463" s="11"/>
    </row>
    <row r="2464" spans="24:24" x14ac:dyDescent="0.2">
      <c r="X2464" s="11"/>
    </row>
    <row r="2465" spans="24:24" x14ac:dyDescent="0.2">
      <c r="X2465" s="11"/>
    </row>
    <row r="2466" spans="24:24" x14ac:dyDescent="0.2">
      <c r="X2466" s="11"/>
    </row>
    <row r="2467" spans="24:24" x14ac:dyDescent="0.2">
      <c r="X2467" s="11"/>
    </row>
    <row r="2468" spans="24:24" x14ac:dyDescent="0.2">
      <c r="X2468" s="11"/>
    </row>
    <row r="2469" spans="24:24" x14ac:dyDescent="0.2">
      <c r="X2469" s="11"/>
    </row>
    <row r="2470" spans="24:24" x14ac:dyDescent="0.2">
      <c r="X2470" s="11"/>
    </row>
    <row r="2471" spans="24:24" x14ac:dyDescent="0.2">
      <c r="X2471" s="11"/>
    </row>
    <row r="2472" spans="24:24" x14ac:dyDescent="0.2">
      <c r="X2472" s="11"/>
    </row>
    <row r="2473" spans="24:24" x14ac:dyDescent="0.2">
      <c r="X2473" s="11"/>
    </row>
    <row r="2474" spans="24:24" x14ac:dyDescent="0.2">
      <c r="X2474" s="11"/>
    </row>
    <row r="2475" spans="24:24" x14ac:dyDescent="0.2">
      <c r="X2475" s="11"/>
    </row>
    <row r="2476" spans="24:24" x14ac:dyDescent="0.2">
      <c r="X2476" s="11"/>
    </row>
    <row r="2477" spans="24:24" x14ac:dyDescent="0.2">
      <c r="X2477" s="11"/>
    </row>
    <row r="2478" spans="24:24" x14ac:dyDescent="0.2">
      <c r="X2478" s="11"/>
    </row>
    <row r="2479" spans="24:24" x14ac:dyDescent="0.2">
      <c r="X2479" s="11"/>
    </row>
    <row r="2480" spans="24:24" x14ac:dyDescent="0.2">
      <c r="X2480" s="11"/>
    </row>
    <row r="2481" spans="24:24" x14ac:dyDescent="0.2">
      <c r="X2481" s="11"/>
    </row>
    <row r="2482" spans="24:24" x14ac:dyDescent="0.2">
      <c r="X2482" s="11"/>
    </row>
    <row r="2483" spans="24:24" x14ac:dyDescent="0.2">
      <c r="X2483" s="11"/>
    </row>
    <row r="2484" spans="24:24" x14ac:dyDescent="0.2">
      <c r="X2484" s="11"/>
    </row>
    <row r="2485" spans="24:24" x14ac:dyDescent="0.2">
      <c r="X2485" s="11"/>
    </row>
    <row r="2486" spans="24:24" x14ac:dyDescent="0.2">
      <c r="X2486" s="11"/>
    </row>
    <row r="2487" spans="24:24" x14ac:dyDescent="0.2">
      <c r="X2487" s="11"/>
    </row>
    <row r="2488" spans="24:24" x14ac:dyDescent="0.2">
      <c r="X2488" s="11"/>
    </row>
    <row r="2489" spans="24:24" x14ac:dyDescent="0.2">
      <c r="X2489" s="11"/>
    </row>
    <row r="2490" spans="24:24" x14ac:dyDescent="0.2">
      <c r="X2490" s="11"/>
    </row>
    <row r="2491" spans="24:24" x14ac:dyDescent="0.2">
      <c r="X2491" s="11"/>
    </row>
    <row r="2492" spans="24:24" x14ac:dyDescent="0.2">
      <c r="X2492" s="11"/>
    </row>
    <row r="2493" spans="24:24" x14ac:dyDescent="0.2">
      <c r="X2493" s="11"/>
    </row>
    <row r="2494" spans="24:24" x14ac:dyDescent="0.2">
      <c r="X2494" s="11"/>
    </row>
    <row r="2495" spans="24:24" x14ac:dyDescent="0.2">
      <c r="X2495" s="11"/>
    </row>
    <row r="2496" spans="24:24" x14ac:dyDescent="0.2">
      <c r="X2496" s="11"/>
    </row>
    <row r="2497" spans="24:24" x14ac:dyDescent="0.2">
      <c r="X2497" s="11"/>
    </row>
    <row r="2498" spans="24:24" x14ac:dyDescent="0.2">
      <c r="X2498" s="11"/>
    </row>
    <row r="2499" spans="24:24" x14ac:dyDescent="0.2">
      <c r="X2499" s="11"/>
    </row>
    <row r="2500" spans="24:24" x14ac:dyDescent="0.2">
      <c r="X2500" s="11"/>
    </row>
    <row r="2501" spans="24:24" x14ac:dyDescent="0.2">
      <c r="X2501" s="11"/>
    </row>
    <row r="2502" spans="24:24" x14ac:dyDescent="0.2">
      <c r="X2502" s="11"/>
    </row>
    <row r="2503" spans="24:24" x14ac:dyDescent="0.2">
      <c r="X2503" s="11"/>
    </row>
    <row r="2504" spans="24:24" x14ac:dyDescent="0.2">
      <c r="X2504" s="11"/>
    </row>
    <row r="2505" spans="24:24" x14ac:dyDescent="0.2">
      <c r="X2505" s="11"/>
    </row>
    <row r="2506" spans="24:24" x14ac:dyDescent="0.2">
      <c r="X2506" s="11"/>
    </row>
    <row r="2507" spans="24:24" x14ac:dyDescent="0.2">
      <c r="X2507" s="11"/>
    </row>
    <row r="2508" spans="24:24" x14ac:dyDescent="0.2">
      <c r="X2508" s="11"/>
    </row>
    <row r="2509" spans="24:24" x14ac:dyDescent="0.2">
      <c r="X2509" s="11"/>
    </row>
    <row r="2510" spans="24:24" x14ac:dyDescent="0.2">
      <c r="X2510" s="11"/>
    </row>
    <row r="2511" spans="24:24" x14ac:dyDescent="0.2">
      <c r="X2511" s="11"/>
    </row>
    <row r="2512" spans="24:24" x14ac:dyDescent="0.2">
      <c r="X2512" s="11"/>
    </row>
    <row r="2513" spans="24:24" x14ac:dyDescent="0.2">
      <c r="X2513" s="11"/>
    </row>
    <row r="2514" spans="24:24" x14ac:dyDescent="0.2">
      <c r="X2514" s="11"/>
    </row>
    <row r="2515" spans="24:24" x14ac:dyDescent="0.2">
      <c r="X2515" s="11"/>
    </row>
    <row r="2516" spans="24:24" x14ac:dyDescent="0.2">
      <c r="X2516" s="11"/>
    </row>
    <row r="2517" spans="24:24" x14ac:dyDescent="0.2">
      <c r="X2517" s="11"/>
    </row>
    <row r="2518" spans="24:24" x14ac:dyDescent="0.2">
      <c r="X2518" s="11"/>
    </row>
    <row r="2519" spans="24:24" x14ac:dyDescent="0.2">
      <c r="X2519" s="11"/>
    </row>
    <row r="2520" spans="24:24" x14ac:dyDescent="0.2">
      <c r="X2520" s="11"/>
    </row>
    <row r="2521" spans="24:24" x14ac:dyDescent="0.2">
      <c r="X2521" s="11"/>
    </row>
    <row r="2522" spans="24:24" x14ac:dyDescent="0.2">
      <c r="X2522" s="11"/>
    </row>
    <row r="2523" spans="24:24" x14ac:dyDescent="0.2">
      <c r="X2523" s="11"/>
    </row>
    <row r="2524" spans="24:24" x14ac:dyDescent="0.2">
      <c r="X2524" s="11"/>
    </row>
    <row r="2525" spans="24:24" x14ac:dyDescent="0.2">
      <c r="X2525" s="11"/>
    </row>
    <row r="2526" spans="24:24" x14ac:dyDescent="0.2">
      <c r="X2526" s="11"/>
    </row>
    <row r="2527" spans="24:24" x14ac:dyDescent="0.2">
      <c r="X2527" s="11"/>
    </row>
    <row r="2528" spans="24:24" x14ac:dyDescent="0.2">
      <c r="X2528" s="11"/>
    </row>
    <row r="2529" spans="24:24" x14ac:dyDescent="0.2">
      <c r="X2529" s="11"/>
    </row>
    <row r="2530" spans="24:24" x14ac:dyDescent="0.2">
      <c r="X2530" s="11"/>
    </row>
    <row r="2531" spans="24:24" x14ac:dyDescent="0.2">
      <c r="X2531" s="11"/>
    </row>
    <row r="2532" spans="24:24" x14ac:dyDescent="0.2">
      <c r="X2532" s="11"/>
    </row>
    <row r="2533" spans="24:24" x14ac:dyDescent="0.2">
      <c r="X2533" s="11"/>
    </row>
    <row r="2534" spans="24:24" x14ac:dyDescent="0.2">
      <c r="X2534" s="11"/>
    </row>
    <row r="2535" spans="24:24" x14ac:dyDescent="0.2">
      <c r="X2535" s="11"/>
    </row>
    <row r="2536" spans="24:24" x14ac:dyDescent="0.2">
      <c r="X2536" s="11"/>
    </row>
    <row r="2537" spans="24:24" x14ac:dyDescent="0.2">
      <c r="X2537" s="11"/>
    </row>
    <row r="2538" spans="24:24" x14ac:dyDescent="0.2">
      <c r="X2538" s="11"/>
    </row>
    <row r="2539" spans="24:24" x14ac:dyDescent="0.2">
      <c r="X2539" s="11"/>
    </row>
    <row r="2540" spans="24:24" x14ac:dyDescent="0.2">
      <c r="X2540" s="11"/>
    </row>
    <row r="2541" spans="24:24" x14ac:dyDescent="0.2">
      <c r="X2541" s="11"/>
    </row>
    <row r="2542" spans="24:24" x14ac:dyDescent="0.2">
      <c r="X2542" s="11"/>
    </row>
    <row r="2543" spans="24:24" x14ac:dyDescent="0.2">
      <c r="X2543" s="11"/>
    </row>
    <row r="2544" spans="24:24" x14ac:dyDescent="0.2">
      <c r="X2544" s="11"/>
    </row>
    <row r="2545" spans="24:24" x14ac:dyDescent="0.2">
      <c r="X2545" s="11"/>
    </row>
    <row r="2546" spans="24:24" x14ac:dyDescent="0.2">
      <c r="X2546" s="11"/>
    </row>
    <row r="2547" spans="24:24" x14ac:dyDescent="0.2">
      <c r="X2547" s="11"/>
    </row>
    <row r="2548" spans="24:24" x14ac:dyDescent="0.2">
      <c r="X2548" s="11"/>
    </row>
    <row r="2549" spans="24:24" x14ac:dyDescent="0.2">
      <c r="X2549" s="11"/>
    </row>
    <row r="2550" spans="24:24" x14ac:dyDescent="0.2">
      <c r="X2550" s="11"/>
    </row>
    <row r="2551" spans="24:24" x14ac:dyDescent="0.2">
      <c r="X2551" s="11"/>
    </row>
    <row r="2552" spans="24:24" x14ac:dyDescent="0.2">
      <c r="X2552" s="11"/>
    </row>
    <row r="2553" spans="24:24" x14ac:dyDescent="0.2">
      <c r="X2553" s="11"/>
    </row>
    <row r="2554" spans="24:24" x14ac:dyDescent="0.2">
      <c r="X2554" s="11"/>
    </row>
    <row r="2555" spans="24:24" x14ac:dyDescent="0.2">
      <c r="X2555" s="11"/>
    </row>
    <row r="2556" spans="24:24" x14ac:dyDescent="0.2">
      <c r="X2556" s="11"/>
    </row>
    <row r="2557" spans="24:24" x14ac:dyDescent="0.2">
      <c r="X2557" s="11"/>
    </row>
    <row r="2558" spans="24:24" x14ac:dyDescent="0.2">
      <c r="X2558" s="11"/>
    </row>
    <row r="2559" spans="24:24" x14ac:dyDescent="0.2">
      <c r="X2559" s="11"/>
    </row>
    <row r="2560" spans="24:24" x14ac:dyDescent="0.2">
      <c r="X2560" s="11"/>
    </row>
    <row r="2561" spans="24:24" x14ac:dyDescent="0.2">
      <c r="X2561" s="11"/>
    </row>
    <row r="2562" spans="24:24" x14ac:dyDescent="0.2">
      <c r="X2562" s="11"/>
    </row>
    <row r="2563" spans="24:24" x14ac:dyDescent="0.2">
      <c r="X2563" s="11"/>
    </row>
    <row r="2564" spans="24:24" x14ac:dyDescent="0.2">
      <c r="X2564" s="11"/>
    </row>
    <row r="2565" spans="24:24" x14ac:dyDescent="0.2">
      <c r="X2565" s="11"/>
    </row>
    <row r="2566" spans="24:24" x14ac:dyDescent="0.2">
      <c r="X2566" s="11"/>
    </row>
    <row r="2567" spans="24:24" x14ac:dyDescent="0.2">
      <c r="X2567" s="11"/>
    </row>
    <row r="2568" spans="24:24" x14ac:dyDescent="0.2">
      <c r="X2568" s="11"/>
    </row>
    <row r="2569" spans="24:24" x14ac:dyDescent="0.2">
      <c r="X2569" s="11"/>
    </row>
    <row r="2570" spans="24:24" x14ac:dyDescent="0.2">
      <c r="X2570" s="11"/>
    </row>
    <row r="2571" spans="24:24" x14ac:dyDescent="0.2">
      <c r="X2571" s="11"/>
    </row>
    <row r="2572" spans="24:24" x14ac:dyDescent="0.2">
      <c r="X2572" s="11"/>
    </row>
    <row r="2573" spans="24:24" x14ac:dyDescent="0.2">
      <c r="X2573" s="11"/>
    </row>
    <row r="2574" spans="24:24" x14ac:dyDescent="0.2">
      <c r="X2574" s="11"/>
    </row>
    <row r="2575" spans="24:24" x14ac:dyDescent="0.2">
      <c r="X2575" s="11"/>
    </row>
    <row r="2576" spans="24:24" x14ac:dyDescent="0.2">
      <c r="X2576" s="11"/>
    </row>
    <row r="2577" spans="24:24" x14ac:dyDescent="0.2">
      <c r="X2577" s="11"/>
    </row>
    <row r="2578" spans="24:24" x14ac:dyDescent="0.2">
      <c r="X2578" s="11"/>
    </row>
    <row r="2579" spans="24:24" x14ac:dyDescent="0.2">
      <c r="X2579" s="11"/>
    </row>
    <row r="2580" spans="24:24" x14ac:dyDescent="0.2">
      <c r="X2580" s="11"/>
    </row>
    <row r="2581" spans="24:24" x14ac:dyDescent="0.2">
      <c r="X2581" s="11"/>
    </row>
    <row r="2582" spans="24:24" x14ac:dyDescent="0.2">
      <c r="X2582" s="11"/>
    </row>
    <row r="2583" spans="24:24" x14ac:dyDescent="0.2">
      <c r="X2583" s="11"/>
    </row>
    <row r="2584" spans="24:24" x14ac:dyDescent="0.2">
      <c r="X2584" s="11"/>
    </row>
    <row r="2585" spans="24:24" x14ac:dyDescent="0.2">
      <c r="X2585" s="11"/>
    </row>
    <row r="2586" spans="24:24" x14ac:dyDescent="0.2">
      <c r="X2586" s="11"/>
    </row>
    <row r="2587" spans="24:24" x14ac:dyDescent="0.2">
      <c r="X2587" s="11"/>
    </row>
    <row r="2588" spans="24:24" x14ac:dyDescent="0.2">
      <c r="X2588" s="11"/>
    </row>
    <row r="2589" spans="24:24" x14ac:dyDescent="0.2">
      <c r="X2589" s="11"/>
    </row>
    <row r="2590" spans="24:24" x14ac:dyDescent="0.2">
      <c r="X2590" s="11"/>
    </row>
    <row r="2591" spans="24:24" x14ac:dyDescent="0.2">
      <c r="X2591" s="11"/>
    </row>
    <row r="2592" spans="24:24" x14ac:dyDescent="0.2">
      <c r="X2592" s="11"/>
    </row>
    <row r="2593" spans="24:24" x14ac:dyDescent="0.2">
      <c r="X2593" s="11"/>
    </row>
    <row r="2594" spans="24:24" x14ac:dyDescent="0.2">
      <c r="X2594" s="11"/>
    </row>
    <row r="2595" spans="24:24" x14ac:dyDescent="0.2">
      <c r="X2595" s="11"/>
    </row>
    <row r="2596" spans="24:24" x14ac:dyDescent="0.2">
      <c r="X2596" s="11"/>
    </row>
    <row r="2597" spans="24:24" x14ac:dyDescent="0.2">
      <c r="X2597" s="11"/>
    </row>
    <row r="2598" spans="24:24" x14ac:dyDescent="0.2">
      <c r="X2598" s="11"/>
    </row>
    <row r="2599" spans="24:24" x14ac:dyDescent="0.2">
      <c r="X2599" s="11"/>
    </row>
    <row r="2600" spans="24:24" x14ac:dyDescent="0.2">
      <c r="X2600" s="11"/>
    </row>
    <row r="2601" spans="24:24" x14ac:dyDescent="0.2">
      <c r="X2601" s="11"/>
    </row>
    <row r="2602" spans="24:24" x14ac:dyDescent="0.2">
      <c r="X2602" s="11"/>
    </row>
    <row r="2603" spans="24:24" x14ac:dyDescent="0.2">
      <c r="X2603" s="11"/>
    </row>
    <row r="2604" spans="24:24" x14ac:dyDescent="0.2">
      <c r="X2604" s="11"/>
    </row>
    <row r="2605" spans="24:24" x14ac:dyDescent="0.2">
      <c r="X2605" s="11"/>
    </row>
    <row r="2606" spans="24:24" x14ac:dyDescent="0.2">
      <c r="X2606" s="11"/>
    </row>
    <row r="2607" spans="24:24" x14ac:dyDescent="0.2">
      <c r="X2607" s="11"/>
    </row>
    <row r="2608" spans="24:24" x14ac:dyDescent="0.2">
      <c r="X2608" s="11"/>
    </row>
    <row r="2609" spans="24:24" x14ac:dyDescent="0.2">
      <c r="X2609" s="11"/>
    </row>
    <row r="2610" spans="24:24" x14ac:dyDescent="0.2">
      <c r="X2610" s="11"/>
    </row>
    <row r="2611" spans="24:24" x14ac:dyDescent="0.2">
      <c r="X2611" s="11"/>
    </row>
    <row r="2612" spans="24:24" x14ac:dyDescent="0.2">
      <c r="X2612" s="11"/>
    </row>
    <row r="2613" spans="24:24" x14ac:dyDescent="0.2">
      <c r="X2613" s="11"/>
    </row>
    <row r="2614" spans="24:24" x14ac:dyDescent="0.2">
      <c r="X2614" s="11"/>
    </row>
    <row r="2615" spans="24:24" x14ac:dyDescent="0.2">
      <c r="X2615" s="11"/>
    </row>
    <row r="2616" spans="24:24" x14ac:dyDescent="0.2">
      <c r="X2616" s="11"/>
    </row>
    <row r="2617" spans="24:24" x14ac:dyDescent="0.2">
      <c r="X2617" s="11"/>
    </row>
    <row r="2618" spans="24:24" x14ac:dyDescent="0.2">
      <c r="X2618" s="11"/>
    </row>
    <row r="2619" spans="24:24" x14ac:dyDescent="0.2">
      <c r="X2619" s="11"/>
    </row>
    <row r="2620" spans="24:24" x14ac:dyDescent="0.2">
      <c r="X2620" s="11"/>
    </row>
    <row r="2621" spans="24:24" x14ac:dyDescent="0.2">
      <c r="X2621" s="11"/>
    </row>
    <row r="2622" spans="24:24" x14ac:dyDescent="0.2">
      <c r="X2622" s="11"/>
    </row>
    <row r="2623" spans="24:24" x14ac:dyDescent="0.2">
      <c r="X2623" s="11"/>
    </row>
    <row r="2624" spans="24:24" x14ac:dyDescent="0.2">
      <c r="X2624" s="11"/>
    </row>
    <row r="2625" spans="24:24" x14ac:dyDescent="0.2">
      <c r="X2625" s="11"/>
    </row>
    <row r="2626" spans="24:24" x14ac:dyDescent="0.2">
      <c r="X2626" s="11"/>
    </row>
    <row r="2627" spans="24:24" x14ac:dyDescent="0.2">
      <c r="X2627" s="11"/>
    </row>
    <row r="2628" spans="24:24" x14ac:dyDescent="0.2">
      <c r="X2628" s="11"/>
    </row>
    <row r="2629" spans="24:24" x14ac:dyDescent="0.2">
      <c r="X2629" s="11"/>
    </row>
    <row r="2630" spans="24:24" x14ac:dyDescent="0.2">
      <c r="X2630" s="11"/>
    </row>
    <row r="2631" spans="24:24" x14ac:dyDescent="0.2">
      <c r="X2631" s="11"/>
    </row>
    <row r="2632" spans="24:24" x14ac:dyDescent="0.2">
      <c r="X2632" s="11"/>
    </row>
    <row r="2633" spans="24:24" x14ac:dyDescent="0.2">
      <c r="X2633" s="11"/>
    </row>
    <row r="2634" spans="24:24" x14ac:dyDescent="0.2">
      <c r="X2634" s="11"/>
    </row>
    <row r="2635" spans="24:24" x14ac:dyDescent="0.2">
      <c r="X2635" s="11"/>
    </row>
    <row r="2636" spans="24:24" x14ac:dyDescent="0.2">
      <c r="X2636" s="11"/>
    </row>
    <row r="2637" spans="24:24" x14ac:dyDescent="0.2">
      <c r="X2637" s="11"/>
    </row>
    <row r="2638" spans="24:24" x14ac:dyDescent="0.2">
      <c r="X2638" s="11"/>
    </row>
    <row r="2639" spans="24:24" x14ac:dyDescent="0.2">
      <c r="X2639" s="11"/>
    </row>
    <row r="2640" spans="24:24" x14ac:dyDescent="0.2">
      <c r="X2640" s="11"/>
    </row>
    <row r="2641" spans="24:24" x14ac:dyDescent="0.2">
      <c r="X2641" s="11"/>
    </row>
    <row r="2642" spans="24:24" x14ac:dyDescent="0.2">
      <c r="X2642" s="11"/>
    </row>
    <row r="2643" spans="24:24" x14ac:dyDescent="0.2">
      <c r="X2643" s="11"/>
    </row>
    <row r="2644" spans="24:24" x14ac:dyDescent="0.2">
      <c r="X2644" s="11"/>
    </row>
    <row r="2645" spans="24:24" x14ac:dyDescent="0.2">
      <c r="X2645" s="11"/>
    </row>
    <row r="2646" spans="24:24" x14ac:dyDescent="0.2">
      <c r="X2646" s="11"/>
    </row>
    <row r="2647" spans="24:24" x14ac:dyDescent="0.2">
      <c r="X2647" s="11"/>
    </row>
    <row r="2648" spans="24:24" x14ac:dyDescent="0.2">
      <c r="X2648" s="11"/>
    </row>
    <row r="2649" spans="24:24" x14ac:dyDescent="0.2">
      <c r="X2649" s="11"/>
    </row>
    <row r="2650" spans="24:24" x14ac:dyDescent="0.2">
      <c r="X2650" s="11"/>
    </row>
    <row r="2651" spans="24:24" x14ac:dyDescent="0.2">
      <c r="X2651" s="11"/>
    </row>
    <row r="2652" spans="24:24" x14ac:dyDescent="0.2">
      <c r="X2652" s="11"/>
    </row>
    <row r="2653" spans="24:24" x14ac:dyDescent="0.2">
      <c r="X2653" s="11"/>
    </row>
    <row r="2654" spans="24:24" x14ac:dyDescent="0.2">
      <c r="X2654" s="11"/>
    </row>
    <row r="2655" spans="24:24" x14ac:dyDescent="0.2">
      <c r="X2655" s="11"/>
    </row>
    <row r="2656" spans="24:24" x14ac:dyDescent="0.2">
      <c r="X2656" s="11"/>
    </row>
    <row r="2657" spans="24:24" x14ac:dyDescent="0.2">
      <c r="X2657" s="11"/>
    </row>
    <row r="2658" spans="24:24" x14ac:dyDescent="0.2">
      <c r="X2658" s="11"/>
    </row>
    <row r="2659" spans="24:24" x14ac:dyDescent="0.2">
      <c r="X2659" s="11"/>
    </row>
    <row r="2660" spans="24:24" x14ac:dyDescent="0.2">
      <c r="X2660" s="11"/>
    </row>
    <row r="2661" spans="24:24" x14ac:dyDescent="0.2">
      <c r="X2661" s="11"/>
    </row>
    <row r="2662" spans="24:24" x14ac:dyDescent="0.2">
      <c r="X2662" s="11"/>
    </row>
    <row r="2663" spans="24:24" x14ac:dyDescent="0.2">
      <c r="X2663" s="11"/>
    </row>
    <row r="2664" spans="24:24" x14ac:dyDescent="0.2">
      <c r="X2664" s="11"/>
    </row>
    <row r="2665" spans="24:24" x14ac:dyDescent="0.2">
      <c r="X2665" s="11"/>
    </row>
    <row r="2666" spans="24:24" x14ac:dyDescent="0.2">
      <c r="X2666" s="11"/>
    </row>
    <row r="2667" spans="24:24" x14ac:dyDescent="0.2">
      <c r="X2667" s="11"/>
    </row>
    <row r="2668" spans="24:24" x14ac:dyDescent="0.2">
      <c r="X2668" s="11"/>
    </row>
    <row r="2669" spans="24:24" x14ac:dyDescent="0.2">
      <c r="X2669" s="11"/>
    </row>
    <row r="2670" spans="24:24" x14ac:dyDescent="0.2">
      <c r="X2670" s="11"/>
    </row>
    <row r="2671" spans="24:24" x14ac:dyDescent="0.2">
      <c r="X2671" s="11"/>
    </row>
    <row r="2672" spans="24:24" x14ac:dyDescent="0.2">
      <c r="X2672" s="11"/>
    </row>
    <row r="2673" spans="24:24" x14ac:dyDescent="0.2">
      <c r="X2673" s="11"/>
    </row>
    <row r="2674" spans="24:24" x14ac:dyDescent="0.2">
      <c r="X2674" s="11"/>
    </row>
    <row r="2675" spans="24:24" x14ac:dyDescent="0.2">
      <c r="X2675" s="11"/>
    </row>
    <row r="2676" spans="24:24" x14ac:dyDescent="0.2">
      <c r="X2676" s="11"/>
    </row>
    <row r="2677" spans="24:24" x14ac:dyDescent="0.2">
      <c r="X2677" s="11"/>
    </row>
    <row r="2678" spans="24:24" x14ac:dyDescent="0.2">
      <c r="X2678" s="11"/>
    </row>
    <row r="2679" spans="24:24" x14ac:dyDescent="0.2">
      <c r="X2679" s="11"/>
    </row>
    <row r="2680" spans="24:24" x14ac:dyDescent="0.2">
      <c r="X2680" s="11"/>
    </row>
    <row r="2681" spans="24:24" x14ac:dyDescent="0.2">
      <c r="X2681" s="11"/>
    </row>
    <row r="2682" spans="24:24" x14ac:dyDescent="0.2">
      <c r="X2682" s="11"/>
    </row>
    <row r="2683" spans="24:24" x14ac:dyDescent="0.2">
      <c r="X2683" s="11"/>
    </row>
    <row r="2684" spans="24:24" x14ac:dyDescent="0.2">
      <c r="X2684" s="11"/>
    </row>
    <row r="2685" spans="24:24" x14ac:dyDescent="0.2">
      <c r="X2685" s="11"/>
    </row>
    <row r="2686" spans="24:24" x14ac:dyDescent="0.2">
      <c r="X2686" s="11"/>
    </row>
    <row r="2687" spans="24:24" x14ac:dyDescent="0.2">
      <c r="X2687" s="11"/>
    </row>
    <row r="2688" spans="24:24" x14ac:dyDescent="0.2">
      <c r="X2688" s="11"/>
    </row>
    <row r="2689" spans="24:24" x14ac:dyDescent="0.2">
      <c r="X2689" s="11"/>
    </row>
    <row r="2690" spans="24:24" x14ac:dyDescent="0.2">
      <c r="X2690" s="11"/>
    </row>
    <row r="2691" spans="24:24" x14ac:dyDescent="0.2">
      <c r="X2691" s="11"/>
    </row>
    <row r="2692" spans="24:24" x14ac:dyDescent="0.2">
      <c r="X2692" s="11"/>
    </row>
    <row r="2693" spans="24:24" x14ac:dyDescent="0.2">
      <c r="X2693" s="11"/>
    </row>
    <row r="2694" spans="24:24" x14ac:dyDescent="0.2">
      <c r="X2694" s="11"/>
    </row>
    <row r="2695" spans="24:24" x14ac:dyDescent="0.2">
      <c r="X2695" s="11"/>
    </row>
    <row r="2696" spans="24:24" x14ac:dyDescent="0.2">
      <c r="X2696" s="11"/>
    </row>
    <row r="2697" spans="24:24" x14ac:dyDescent="0.2">
      <c r="X2697" s="11"/>
    </row>
    <row r="2698" spans="24:24" x14ac:dyDescent="0.2">
      <c r="X2698" s="11"/>
    </row>
    <row r="2699" spans="24:24" x14ac:dyDescent="0.2">
      <c r="X2699" s="11"/>
    </row>
    <row r="2700" spans="24:24" x14ac:dyDescent="0.2">
      <c r="X2700" s="11"/>
    </row>
    <row r="2701" spans="24:24" x14ac:dyDescent="0.2">
      <c r="X2701" s="11"/>
    </row>
    <row r="2702" spans="24:24" x14ac:dyDescent="0.2">
      <c r="X2702" s="11"/>
    </row>
    <row r="2703" spans="24:24" x14ac:dyDescent="0.2">
      <c r="X2703" s="11"/>
    </row>
    <row r="2704" spans="24:24" x14ac:dyDescent="0.2">
      <c r="X2704" s="11"/>
    </row>
    <row r="2705" spans="24:24" x14ac:dyDescent="0.2">
      <c r="X2705" s="11"/>
    </row>
    <row r="2706" spans="24:24" x14ac:dyDescent="0.2">
      <c r="X2706" s="11"/>
    </row>
    <row r="2707" spans="24:24" x14ac:dyDescent="0.2">
      <c r="X2707" s="11"/>
    </row>
    <row r="2708" spans="24:24" x14ac:dyDescent="0.2">
      <c r="X2708" s="11"/>
    </row>
    <row r="2709" spans="24:24" x14ac:dyDescent="0.2">
      <c r="X2709" s="11"/>
    </row>
    <row r="2710" spans="24:24" x14ac:dyDescent="0.2">
      <c r="X2710" s="11"/>
    </row>
    <row r="2711" spans="24:24" x14ac:dyDescent="0.2">
      <c r="X2711" s="11"/>
    </row>
    <row r="2712" spans="24:24" x14ac:dyDescent="0.2">
      <c r="X2712" s="11"/>
    </row>
    <row r="2713" spans="24:24" x14ac:dyDescent="0.2">
      <c r="X2713" s="11"/>
    </row>
    <row r="2714" spans="24:24" x14ac:dyDescent="0.2">
      <c r="X2714" s="11"/>
    </row>
    <row r="2715" spans="24:24" x14ac:dyDescent="0.2">
      <c r="X2715" s="11"/>
    </row>
    <row r="2716" spans="24:24" x14ac:dyDescent="0.2">
      <c r="X2716" s="11"/>
    </row>
    <row r="2717" spans="24:24" x14ac:dyDescent="0.2">
      <c r="X2717" s="11"/>
    </row>
    <row r="2718" spans="24:24" x14ac:dyDescent="0.2">
      <c r="X2718" s="11"/>
    </row>
    <row r="2719" spans="24:24" x14ac:dyDescent="0.2">
      <c r="X2719" s="11"/>
    </row>
    <row r="2720" spans="24:24" x14ac:dyDescent="0.2">
      <c r="X2720" s="11"/>
    </row>
    <row r="2721" spans="24:24" x14ac:dyDescent="0.2">
      <c r="X2721" s="11"/>
    </row>
    <row r="2722" spans="24:24" x14ac:dyDescent="0.2">
      <c r="X2722" s="11"/>
    </row>
    <row r="2723" spans="24:24" x14ac:dyDescent="0.2">
      <c r="X2723" s="11"/>
    </row>
    <row r="2724" spans="24:24" x14ac:dyDescent="0.2">
      <c r="X2724" s="11"/>
    </row>
    <row r="2725" spans="24:24" x14ac:dyDescent="0.2">
      <c r="X2725" s="11"/>
    </row>
    <row r="2726" spans="24:24" x14ac:dyDescent="0.2">
      <c r="X2726" s="11"/>
    </row>
    <row r="2727" spans="24:24" x14ac:dyDescent="0.2">
      <c r="X2727" s="11"/>
    </row>
    <row r="2728" spans="24:24" x14ac:dyDescent="0.2">
      <c r="X2728" s="11"/>
    </row>
    <row r="2729" spans="24:24" x14ac:dyDescent="0.2">
      <c r="X2729" s="11"/>
    </row>
    <row r="2730" spans="24:24" x14ac:dyDescent="0.2">
      <c r="X2730" s="11"/>
    </row>
    <row r="2731" spans="24:24" x14ac:dyDescent="0.2">
      <c r="X2731" s="11"/>
    </row>
    <row r="2732" spans="24:24" x14ac:dyDescent="0.2">
      <c r="X2732" s="11"/>
    </row>
    <row r="2733" spans="24:24" x14ac:dyDescent="0.2">
      <c r="X2733" s="11"/>
    </row>
    <row r="2734" spans="24:24" x14ac:dyDescent="0.2">
      <c r="X2734" s="11"/>
    </row>
    <row r="2735" spans="24:24" x14ac:dyDescent="0.2">
      <c r="X2735" s="11"/>
    </row>
    <row r="2736" spans="24:24" x14ac:dyDescent="0.2">
      <c r="X2736" s="11"/>
    </row>
    <row r="2737" spans="24:24" x14ac:dyDescent="0.2">
      <c r="X2737" s="11"/>
    </row>
    <row r="2738" spans="24:24" x14ac:dyDescent="0.2">
      <c r="X2738" s="11"/>
    </row>
    <row r="2739" spans="24:24" x14ac:dyDescent="0.2">
      <c r="X2739" s="11"/>
    </row>
    <row r="2740" spans="24:24" x14ac:dyDescent="0.2">
      <c r="X2740" s="11"/>
    </row>
    <row r="2741" spans="24:24" x14ac:dyDescent="0.2">
      <c r="X2741" s="11"/>
    </row>
    <row r="2742" spans="24:24" x14ac:dyDescent="0.2">
      <c r="X2742" s="11"/>
    </row>
    <row r="2743" spans="24:24" x14ac:dyDescent="0.2">
      <c r="X2743" s="11"/>
    </row>
    <row r="2744" spans="24:24" x14ac:dyDescent="0.2">
      <c r="X2744" s="11"/>
    </row>
    <row r="2745" spans="24:24" x14ac:dyDescent="0.2">
      <c r="X2745" s="11"/>
    </row>
    <row r="2746" spans="24:24" x14ac:dyDescent="0.2">
      <c r="X2746" s="11"/>
    </row>
    <row r="2747" spans="24:24" x14ac:dyDescent="0.2">
      <c r="X2747" s="11"/>
    </row>
    <row r="2748" spans="24:24" x14ac:dyDescent="0.2">
      <c r="X2748" s="11"/>
    </row>
    <row r="2749" spans="24:24" x14ac:dyDescent="0.2">
      <c r="X2749" s="11"/>
    </row>
    <row r="2750" spans="24:24" x14ac:dyDescent="0.2">
      <c r="X2750" s="11"/>
    </row>
    <row r="2751" spans="24:24" x14ac:dyDescent="0.2">
      <c r="X2751" s="11"/>
    </row>
    <row r="2752" spans="24:24" x14ac:dyDescent="0.2">
      <c r="X2752" s="11"/>
    </row>
    <row r="2753" spans="24:24" x14ac:dyDescent="0.2">
      <c r="X2753" s="11"/>
    </row>
    <row r="2754" spans="24:24" x14ac:dyDescent="0.2">
      <c r="X2754" s="11"/>
    </row>
    <row r="2755" spans="24:24" x14ac:dyDescent="0.2">
      <c r="X2755" s="11"/>
    </row>
    <row r="2756" spans="24:24" x14ac:dyDescent="0.2">
      <c r="X2756" s="11"/>
    </row>
    <row r="2757" spans="24:24" x14ac:dyDescent="0.2">
      <c r="X2757" s="11"/>
    </row>
    <row r="2758" spans="24:24" x14ac:dyDescent="0.2">
      <c r="X2758" s="11"/>
    </row>
    <row r="2759" spans="24:24" x14ac:dyDescent="0.2">
      <c r="X2759" s="11"/>
    </row>
    <row r="2760" spans="24:24" x14ac:dyDescent="0.2">
      <c r="X2760" s="11"/>
    </row>
    <row r="2761" spans="24:24" x14ac:dyDescent="0.2">
      <c r="X2761" s="11"/>
    </row>
    <row r="2762" spans="24:24" x14ac:dyDescent="0.2">
      <c r="X2762" s="11"/>
    </row>
    <row r="2763" spans="24:24" x14ac:dyDescent="0.2">
      <c r="X2763" s="11"/>
    </row>
    <row r="2764" spans="24:24" x14ac:dyDescent="0.2">
      <c r="X2764" s="11"/>
    </row>
    <row r="2765" spans="24:24" x14ac:dyDescent="0.2">
      <c r="X2765" s="11"/>
    </row>
    <row r="2766" spans="24:24" x14ac:dyDescent="0.2">
      <c r="X2766" s="11"/>
    </row>
    <row r="2767" spans="24:24" x14ac:dyDescent="0.2">
      <c r="X2767" s="11"/>
    </row>
    <row r="2768" spans="24:24" x14ac:dyDescent="0.2">
      <c r="X2768" s="11"/>
    </row>
    <row r="2769" spans="24:24" x14ac:dyDescent="0.2">
      <c r="X2769" s="11"/>
    </row>
    <row r="2770" spans="24:24" x14ac:dyDescent="0.2">
      <c r="X2770" s="11"/>
    </row>
    <row r="2771" spans="24:24" x14ac:dyDescent="0.2">
      <c r="X2771" s="11"/>
    </row>
    <row r="2772" spans="24:24" x14ac:dyDescent="0.2">
      <c r="X2772" s="11"/>
    </row>
    <row r="2773" spans="24:24" x14ac:dyDescent="0.2">
      <c r="X2773" s="11"/>
    </row>
    <row r="2774" spans="24:24" x14ac:dyDescent="0.2">
      <c r="X2774" s="11"/>
    </row>
    <row r="2775" spans="24:24" x14ac:dyDescent="0.2">
      <c r="X2775" s="11"/>
    </row>
    <row r="2776" spans="24:24" x14ac:dyDescent="0.2">
      <c r="X2776" s="11"/>
    </row>
    <row r="2777" spans="24:24" x14ac:dyDescent="0.2">
      <c r="X2777" s="11"/>
    </row>
    <row r="2778" spans="24:24" x14ac:dyDescent="0.2">
      <c r="X2778" s="11"/>
    </row>
    <row r="2779" spans="24:24" x14ac:dyDescent="0.2">
      <c r="X2779" s="11"/>
    </row>
    <row r="2780" spans="24:24" x14ac:dyDescent="0.2">
      <c r="X2780" s="11"/>
    </row>
    <row r="2781" spans="24:24" x14ac:dyDescent="0.2">
      <c r="X2781" s="11"/>
    </row>
    <row r="2782" spans="24:24" x14ac:dyDescent="0.2">
      <c r="X2782" s="11"/>
    </row>
    <row r="2783" spans="24:24" x14ac:dyDescent="0.2">
      <c r="X2783" s="11"/>
    </row>
    <row r="2784" spans="24:24" x14ac:dyDescent="0.2">
      <c r="X2784" s="11"/>
    </row>
    <row r="2785" spans="24:24" x14ac:dyDescent="0.2">
      <c r="X2785" s="11"/>
    </row>
    <row r="2786" spans="24:24" x14ac:dyDescent="0.2">
      <c r="X2786" s="11"/>
    </row>
    <row r="2787" spans="24:24" x14ac:dyDescent="0.2">
      <c r="X2787" s="11"/>
    </row>
    <row r="2788" spans="24:24" x14ac:dyDescent="0.2">
      <c r="X2788" s="11"/>
    </row>
    <row r="2789" spans="24:24" x14ac:dyDescent="0.2">
      <c r="X2789" s="11"/>
    </row>
    <row r="2790" spans="24:24" x14ac:dyDescent="0.2">
      <c r="X2790" s="11"/>
    </row>
    <row r="2791" spans="24:24" x14ac:dyDescent="0.2">
      <c r="X2791" s="11"/>
    </row>
    <row r="2792" spans="24:24" x14ac:dyDescent="0.2">
      <c r="X2792" s="11"/>
    </row>
    <row r="2793" spans="24:24" x14ac:dyDescent="0.2">
      <c r="X2793" s="11"/>
    </row>
    <row r="2794" spans="24:24" x14ac:dyDescent="0.2">
      <c r="X2794" s="11"/>
    </row>
    <row r="2795" spans="24:24" x14ac:dyDescent="0.2">
      <c r="X2795" s="11"/>
    </row>
    <row r="2796" spans="24:24" x14ac:dyDescent="0.2">
      <c r="X2796" s="11"/>
    </row>
    <row r="2797" spans="24:24" x14ac:dyDescent="0.2">
      <c r="X2797" s="11"/>
    </row>
    <row r="2798" spans="24:24" x14ac:dyDescent="0.2">
      <c r="X2798" s="11"/>
    </row>
    <row r="2799" spans="24:24" x14ac:dyDescent="0.2">
      <c r="X2799" s="11"/>
    </row>
    <row r="2800" spans="24:24" x14ac:dyDescent="0.2">
      <c r="X2800" s="11"/>
    </row>
    <row r="2801" spans="24:24" x14ac:dyDescent="0.2">
      <c r="X2801" s="11"/>
    </row>
    <row r="2802" spans="24:24" x14ac:dyDescent="0.2">
      <c r="X2802" s="11"/>
    </row>
    <row r="2803" spans="24:24" x14ac:dyDescent="0.2">
      <c r="X2803" s="11"/>
    </row>
    <row r="2804" spans="24:24" x14ac:dyDescent="0.2">
      <c r="X2804" s="11"/>
    </row>
    <row r="2805" spans="24:24" x14ac:dyDescent="0.2">
      <c r="X2805" s="11"/>
    </row>
    <row r="2806" spans="24:24" x14ac:dyDescent="0.2">
      <c r="X2806" s="11"/>
    </row>
    <row r="2807" spans="24:24" x14ac:dyDescent="0.2">
      <c r="X2807" s="11"/>
    </row>
    <row r="2808" spans="24:24" x14ac:dyDescent="0.2">
      <c r="X2808" s="11"/>
    </row>
    <row r="2809" spans="24:24" x14ac:dyDescent="0.2">
      <c r="X2809" s="11"/>
    </row>
    <row r="2810" spans="24:24" x14ac:dyDescent="0.2">
      <c r="X2810" s="11"/>
    </row>
    <row r="2811" spans="24:24" x14ac:dyDescent="0.2">
      <c r="X2811" s="11"/>
    </row>
    <row r="2812" spans="24:24" x14ac:dyDescent="0.2">
      <c r="X2812" s="11"/>
    </row>
    <row r="2813" spans="24:24" x14ac:dyDescent="0.2">
      <c r="X2813" s="11"/>
    </row>
    <row r="2814" spans="24:24" x14ac:dyDescent="0.2">
      <c r="X2814" s="11"/>
    </row>
    <row r="2815" spans="24:24" x14ac:dyDescent="0.2">
      <c r="X2815" s="11"/>
    </row>
    <row r="2816" spans="24:24" x14ac:dyDescent="0.2">
      <c r="X2816" s="11"/>
    </row>
    <row r="2817" spans="24:24" x14ac:dyDescent="0.2">
      <c r="X2817" s="11"/>
    </row>
    <row r="2818" spans="24:24" x14ac:dyDescent="0.2">
      <c r="X2818" s="11"/>
    </row>
    <row r="2819" spans="24:24" x14ac:dyDescent="0.2">
      <c r="X2819" s="11"/>
    </row>
    <row r="2820" spans="24:24" x14ac:dyDescent="0.2">
      <c r="X2820" s="11"/>
    </row>
    <row r="2821" spans="24:24" x14ac:dyDescent="0.2">
      <c r="X2821" s="11"/>
    </row>
    <row r="2822" spans="24:24" x14ac:dyDescent="0.2">
      <c r="X2822" s="11"/>
    </row>
    <row r="2823" spans="24:24" x14ac:dyDescent="0.2">
      <c r="X2823" s="11"/>
    </row>
    <row r="2824" spans="24:24" x14ac:dyDescent="0.2">
      <c r="X2824" s="11"/>
    </row>
    <row r="2825" spans="24:24" x14ac:dyDescent="0.2">
      <c r="X2825" s="11"/>
    </row>
    <row r="2826" spans="24:24" x14ac:dyDescent="0.2">
      <c r="X2826" s="11"/>
    </row>
    <row r="2827" spans="24:24" x14ac:dyDescent="0.2">
      <c r="X2827" s="11"/>
    </row>
    <row r="2828" spans="24:24" x14ac:dyDescent="0.2">
      <c r="X2828" s="11"/>
    </row>
    <row r="2829" spans="24:24" x14ac:dyDescent="0.2">
      <c r="X2829" s="11"/>
    </row>
    <row r="2830" spans="24:24" x14ac:dyDescent="0.2">
      <c r="X2830" s="11"/>
    </row>
    <row r="2831" spans="24:24" x14ac:dyDescent="0.2">
      <c r="X2831" s="11"/>
    </row>
    <row r="2832" spans="24:24" x14ac:dyDescent="0.2">
      <c r="X2832" s="11"/>
    </row>
    <row r="2833" spans="24:24" x14ac:dyDescent="0.2">
      <c r="X2833" s="11"/>
    </row>
    <row r="2834" spans="24:24" x14ac:dyDescent="0.2">
      <c r="X2834" s="11"/>
    </row>
    <row r="2835" spans="24:24" x14ac:dyDescent="0.2">
      <c r="X2835" s="11"/>
    </row>
    <row r="2836" spans="24:24" x14ac:dyDescent="0.2">
      <c r="X2836" s="11"/>
    </row>
    <row r="2837" spans="24:24" x14ac:dyDescent="0.2">
      <c r="X2837" s="11"/>
    </row>
    <row r="2838" spans="24:24" x14ac:dyDescent="0.2">
      <c r="X2838" s="11"/>
    </row>
    <row r="2839" spans="24:24" x14ac:dyDescent="0.2">
      <c r="X2839" s="11"/>
    </row>
    <row r="2840" spans="24:24" x14ac:dyDescent="0.2">
      <c r="X2840" s="11"/>
    </row>
    <row r="2841" spans="24:24" x14ac:dyDescent="0.2">
      <c r="X2841" s="11"/>
    </row>
    <row r="2842" spans="24:24" x14ac:dyDescent="0.2">
      <c r="X2842" s="11"/>
    </row>
    <row r="2843" spans="24:24" x14ac:dyDescent="0.2">
      <c r="X2843" s="11"/>
    </row>
    <row r="2844" spans="24:24" x14ac:dyDescent="0.2">
      <c r="X2844" s="11"/>
    </row>
    <row r="2845" spans="24:24" x14ac:dyDescent="0.2">
      <c r="X2845" s="11"/>
    </row>
    <row r="2846" spans="24:24" x14ac:dyDescent="0.2">
      <c r="X2846" s="11"/>
    </row>
    <row r="2847" spans="24:24" x14ac:dyDescent="0.2">
      <c r="X2847" s="11"/>
    </row>
    <row r="2848" spans="24:24" x14ac:dyDescent="0.2">
      <c r="X2848" s="11"/>
    </row>
    <row r="2849" spans="24:24" x14ac:dyDescent="0.2">
      <c r="X2849" s="11"/>
    </row>
    <row r="2850" spans="24:24" x14ac:dyDescent="0.2">
      <c r="X2850" s="11"/>
    </row>
    <row r="2851" spans="24:24" x14ac:dyDescent="0.2">
      <c r="X2851" s="11"/>
    </row>
    <row r="2852" spans="24:24" x14ac:dyDescent="0.2">
      <c r="X2852" s="11"/>
    </row>
    <row r="2853" spans="24:24" x14ac:dyDescent="0.2">
      <c r="X2853" s="11"/>
    </row>
    <row r="2854" spans="24:24" x14ac:dyDescent="0.2">
      <c r="X2854" s="11"/>
    </row>
    <row r="2855" spans="24:24" x14ac:dyDescent="0.2">
      <c r="X2855" s="11"/>
    </row>
    <row r="2856" spans="24:24" x14ac:dyDescent="0.2">
      <c r="X2856" s="11"/>
    </row>
    <row r="2857" spans="24:24" x14ac:dyDescent="0.2">
      <c r="X2857" s="11"/>
    </row>
    <row r="2858" spans="24:24" x14ac:dyDescent="0.2">
      <c r="X2858" s="11"/>
    </row>
    <row r="2859" spans="24:24" x14ac:dyDescent="0.2">
      <c r="X2859" s="11"/>
    </row>
    <row r="2860" spans="24:24" x14ac:dyDescent="0.2">
      <c r="X2860" s="11"/>
    </row>
    <row r="2861" spans="24:24" x14ac:dyDescent="0.2">
      <c r="X2861" s="11"/>
    </row>
    <row r="2862" spans="24:24" x14ac:dyDescent="0.2">
      <c r="X2862" s="11"/>
    </row>
    <row r="2863" spans="24:24" x14ac:dyDescent="0.2">
      <c r="X2863" s="11"/>
    </row>
    <row r="2864" spans="24:24" x14ac:dyDescent="0.2">
      <c r="X2864" s="11"/>
    </row>
    <row r="2865" spans="24:24" x14ac:dyDescent="0.2">
      <c r="X2865" s="11"/>
    </row>
    <row r="2866" spans="24:24" x14ac:dyDescent="0.2">
      <c r="X2866" s="11"/>
    </row>
    <row r="2867" spans="24:24" x14ac:dyDescent="0.2">
      <c r="X2867" s="11"/>
    </row>
    <row r="2868" spans="24:24" x14ac:dyDescent="0.2">
      <c r="X2868" s="11"/>
    </row>
    <row r="2869" spans="24:24" x14ac:dyDescent="0.2">
      <c r="X2869" s="11"/>
    </row>
    <row r="2870" spans="24:24" x14ac:dyDescent="0.2">
      <c r="X2870" s="11"/>
    </row>
    <row r="2871" spans="24:24" x14ac:dyDescent="0.2">
      <c r="X2871" s="11"/>
    </row>
    <row r="2872" spans="24:24" x14ac:dyDescent="0.2">
      <c r="X2872" s="11"/>
    </row>
    <row r="2873" spans="24:24" x14ac:dyDescent="0.2">
      <c r="X2873" s="11"/>
    </row>
    <row r="2874" spans="24:24" x14ac:dyDescent="0.2">
      <c r="X2874" s="11"/>
    </row>
    <row r="2875" spans="24:24" x14ac:dyDescent="0.2">
      <c r="X2875" s="11"/>
    </row>
    <row r="2876" spans="24:24" x14ac:dyDescent="0.2">
      <c r="X2876" s="11"/>
    </row>
    <row r="2877" spans="24:24" x14ac:dyDescent="0.2">
      <c r="X2877" s="11"/>
    </row>
    <row r="2878" spans="24:24" x14ac:dyDescent="0.2">
      <c r="X2878" s="11"/>
    </row>
    <row r="2879" spans="24:24" x14ac:dyDescent="0.2">
      <c r="X2879" s="11"/>
    </row>
    <row r="2880" spans="24:24" x14ac:dyDescent="0.2">
      <c r="X2880" s="11"/>
    </row>
    <row r="2881" spans="24:24" x14ac:dyDescent="0.2">
      <c r="X2881" s="11"/>
    </row>
    <row r="2882" spans="24:24" x14ac:dyDescent="0.2">
      <c r="X2882" s="11"/>
    </row>
    <row r="2883" spans="24:24" x14ac:dyDescent="0.2">
      <c r="X2883" s="11"/>
    </row>
    <row r="2884" spans="24:24" x14ac:dyDescent="0.2">
      <c r="X2884" s="11"/>
    </row>
    <row r="2885" spans="24:24" x14ac:dyDescent="0.2">
      <c r="X2885" s="11"/>
    </row>
    <row r="2886" spans="24:24" x14ac:dyDescent="0.2">
      <c r="X2886" s="11"/>
    </row>
    <row r="2887" spans="24:24" x14ac:dyDescent="0.2">
      <c r="X2887" s="11"/>
    </row>
    <row r="2888" spans="24:24" x14ac:dyDescent="0.2">
      <c r="X2888" s="11"/>
    </row>
    <row r="2889" spans="24:24" x14ac:dyDescent="0.2">
      <c r="X2889" s="11"/>
    </row>
    <row r="2890" spans="24:24" x14ac:dyDescent="0.2">
      <c r="X2890" s="11"/>
    </row>
    <row r="2891" spans="24:24" x14ac:dyDescent="0.2">
      <c r="X2891" s="11"/>
    </row>
    <row r="2892" spans="24:24" x14ac:dyDescent="0.2">
      <c r="X2892" s="11"/>
    </row>
    <row r="2893" spans="24:24" x14ac:dyDescent="0.2">
      <c r="X2893" s="11"/>
    </row>
    <row r="2894" spans="24:24" x14ac:dyDescent="0.2">
      <c r="X2894" s="11"/>
    </row>
    <row r="2895" spans="24:24" x14ac:dyDescent="0.2">
      <c r="X2895" s="11"/>
    </row>
    <row r="2896" spans="24:24" x14ac:dyDescent="0.2">
      <c r="X2896" s="11"/>
    </row>
    <row r="2897" spans="24:24" x14ac:dyDescent="0.2">
      <c r="X2897" s="11"/>
    </row>
    <row r="2898" spans="24:24" x14ac:dyDescent="0.2">
      <c r="X2898" s="11"/>
    </row>
    <row r="2899" spans="24:24" x14ac:dyDescent="0.2">
      <c r="X2899" s="11"/>
    </row>
    <row r="2900" spans="24:24" x14ac:dyDescent="0.2">
      <c r="X2900" s="11"/>
    </row>
    <row r="2901" spans="24:24" x14ac:dyDescent="0.2">
      <c r="X2901" s="11"/>
    </row>
    <row r="2902" spans="24:24" x14ac:dyDescent="0.2">
      <c r="X2902" s="11"/>
    </row>
    <row r="2903" spans="24:24" x14ac:dyDescent="0.2">
      <c r="X2903" s="11"/>
    </row>
    <row r="2904" spans="24:24" x14ac:dyDescent="0.2">
      <c r="X2904" s="11"/>
    </row>
    <row r="2905" spans="24:24" x14ac:dyDescent="0.2">
      <c r="X2905" s="11"/>
    </row>
    <row r="2906" spans="24:24" x14ac:dyDescent="0.2">
      <c r="X2906" s="11"/>
    </row>
    <row r="2907" spans="24:24" x14ac:dyDescent="0.2">
      <c r="X2907" s="11"/>
    </row>
    <row r="2908" spans="24:24" x14ac:dyDescent="0.2">
      <c r="X2908" s="11"/>
    </row>
    <row r="2909" spans="24:24" x14ac:dyDescent="0.2">
      <c r="X2909" s="11"/>
    </row>
    <row r="2910" spans="24:24" x14ac:dyDescent="0.2">
      <c r="X2910" s="11"/>
    </row>
    <row r="2911" spans="24:24" x14ac:dyDescent="0.2">
      <c r="X2911" s="11"/>
    </row>
    <row r="2912" spans="24:24" x14ac:dyDescent="0.2">
      <c r="X2912" s="11"/>
    </row>
    <row r="2913" spans="24:24" x14ac:dyDescent="0.2">
      <c r="X2913" s="11"/>
    </row>
    <row r="2914" spans="24:24" x14ac:dyDescent="0.2">
      <c r="X2914" s="11"/>
    </row>
    <row r="2915" spans="24:24" x14ac:dyDescent="0.2">
      <c r="X2915" s="11"/>
    </row>
    <row r="2916" spans="24:24" x14ac:dyDescent="0.2">
      <c r="X2916" s="11"/>
    </row>
    <row r="2917" spans="24:24" x14ac:dyDescent="0.2">
      <c r="X2917" s="11"/>
    </row>
    <row r="2918" spans="24:24" x14ac:dyDescent="0.2">
      <c r="X2918" s="11"/>
    </row>
    <row r="2919" spans="24:24" x14ac:dyDescent="0.2">
      <c r="X2919" s="11"/>
    </row>
    <row r="2920" spans="24:24" x14ac:dyDescent="0.2">
      <c r="X2920" s="11"/>
    </row>
    <row r="2921" spans="24:24" x14ac:dyDescent="0.2">
      <c r="X2921" s="11"/>
    </row>
    <row r="2922" spans="24:24" x14ac:dyDescent="0.2">
      <c r="X2922" s="11"/>
    </row>
    <row r="2923" spans="24:24" x14ac:dyDescent="0.2">
      <c r="X2923" s="11"/>
    </row>
    <row r="2924" spans="24:24" x14ac:dyDescent="0.2">
      <c r="X2924" s="11"/>
    </row>
    <row r="2925" spans="24:24" x14ac:dyDescent="0.2">
      <c r="X2925" s="11"/>
    </row>
    <row r="2926" spans="24:24" x14ac:dyDescent="0.2">
      <c r="X2926" s="11"/>
    </row>
    <row r="2927" spans="24:24" x14ac:dyDescent="0.2">
      <c r="X2927" s="11"/>
    </row>
    <row r="2928" spans="24:24" x14ac:dyDescent="0.2">
      <c r="X2928" s="11"/>
    </row>
    <row r="2929" spans="24:24" x14ac:dyDescent="0.2">
      <c r="X2929" s="11"/>
    </row>
    <row r="2930" spans="24:24" x14ac:dyDescent="0.2">
      <c r="X2930" s="11"/>
    </row>
    <row r="2931" spans="24:24" x14ac:dyDescent="0.2">
      <c r="X2931" s="11"/>
    </row>
    <row r="2932" spans="24:24" x14ac:dyDescent="0.2">
      <c r="X2932" s="11"/>
    </row>
    <row r="2933" spans="24:24" x14ac:dyDescent="0.2">
      <c r="X2933" s="11"/>
    </row>
    <row r="2934" spans="24:24" x14ac:dyDescent="0.2">
      <c r="X2934" s="11"/>
    </row>
    <row r="2935" spans="24:24" x14ac:dyDescent="0.2">
      <c r="X2935" s="11"/>
    </row>
    <row r="2936" spans="24:24" x14ac:dyDescent="0.2">
      <c r="X2936" s="11"/>
    </row>
    <row r="2937" spans="24:24" x14ac:dyDescent="0.2">
      <c r="X2937" s="11"/>
    </row>
    <row r="2938" spans="24:24" x14ac:dyDescent="0.2">
      <c r="X2938" s="11"/>
    </row>
    <row r="2939" spans="24:24" x14ac:dyDescent="0.2">
      <c r="X2939" s="11"/>
    </row>
    <row r="2940" spans="24:24" x14ac:dyDescent="0.2">
      <c r="X2940" s="11"/>
    </row>
    <row r="2941" spans="24:24" x14ac:dyDescent="0.2">
      <c r="X2941" s="11"/>
    </row>
    <row r="2942" spans="24:24" x14ac:dyDescent="0.2">
      <c r="X2942" s="11"/>
    </row>
    <row r="2943" spans="24:24" x14ac:dyDescent="0.2">
      <c r="X2943" s="11"/>
    </row>
    <row r="2944" spans="24:24" x14ac:dyDescent="0.2">
      <c r="X2944" s="11"/>
    </row>
    <row r="2945" spans="24:24" x14ac:dyDescent="0.2">
      <c r="X2945" s="11"/>
    </row>
    <row r="2946" spans="24:24" x14ac:dyDescent="0.2">
      <c r="X2946" s="11"/>
    </row>
    <row r="2947" spans="24:24" x14ac:dyDescent="0.2">
      <c r="X2947" s="11"/>
    </row>
    <row r="2948" spans="24:24" x14ac:dyDescent="0.2">
      <c r="X2948" s="11"/>
    </row>
    <row r="2949" spans="24:24" x14ac:dyDescent="0.2">
      <c r="X2949" s="11"/>
    </row>
    <row r="2950" spans="24:24" x14ac:dyDescent="0.2">
      <c r="X2950" s="11"/>
    </row>
    <row r="2951" spans="24:24" x14ac:dyDescent="0.2">
      <c r="X2951" s="11"/>
    </row>
    <row r="2952" spans="24:24" x14ac:dyDescent="0.2">
      <c r="X2952" s="11"/>
    </row>
    <row r="2953" spans="24:24" x14ac:dyDescent="0.2">
      <c r="X2953" s="11"/>
    </row>
    <row r="2954" spans="24:24" x14ac:dyDescent="0.2">
      <c r="X2954" s="11"/>
    </row>
    <row r="2955" spans="24:24" x14ac:dyDescent="0.2">
      <c r="X2955" s="11"/>
    </row>
    <row r="2956" spans="24:24" x14ac:dyDescent="0.2">
      <c r="X2956" s="11"/>
    </row>
    <row r="2957" spans="24:24" x14ac:dyDescent="0.2">
      <c r="X2957" s="11"/>
    </row>
    <row r="2958" spans="24:24" x14ac:dyDescent="0.2">
      <c r="X2958" s="11"/>
    </row>
    <row r="2959" spans="24:24" x14ac:dyDescent="0.2">
      <c r="X2959" s="11"/>
    </row>
    <row r="2960" spans="24:24" x14ac:dyDescent="0.2">
      <c r="X2960" s="11"/>
    </row>
    <row r="2961" spans="24:24" x14ac:dyDescent="0.2">
      <c r="X2961" s="11"/>
    </row>
    <row r="2962" spans="24:24" x14ac:dyDescent="0.2">
      <c r="X2962" s="11"/>
    </row>
    <row r="2963" spans="24:24" x14ac:dyDescent="0.2">
      <c r="X2963" s="11"/>
    </row>
    <row r="2964" spans="24:24" x14ac:dyDescent="0.2">
      <c r="X2964" s="11"/>
    </row>
    <row r="2965" spans="24:24" x14ac:dyDescent="0.2">
      <c r="X2965" s="11"/>
    </row>
    <row r="2966" spans="24:24" x14ac:dyDescent="0.2">
      <c r="X2966" s="11"/>
    </row>
    <row r="2967" spans="24:24" x14ac:dyDescent="0.2">
      <c r="X2967" s="11"/>
    </row>
    <row r="2968" spans="24:24" x14ac:dyDescent="0.2">
      <c r="X2968" s="11"/>
    </row>
    <row r="2969" spans="24:24" x14ac:dyDescent="0.2">
      <c r="X2969" s="11"/>
    </row>
    <row r="2970" spans="24:24" x14ac:dyDescent="0.2">
      <c r="X2970" s="11"/>
    </row>
    <row r="2971" spans="24:24" x14ac:dyDescent="0.2">
      <c r="X2971" s="11"/>
    </row>
    <row r="2972" spans="24:24" x14ac:dyDescent="0.2">
      <c r="X2972" s="11"/>
    </row>
    <row r="2973" spans="24:24" x14ac:dyDescent="0.2">
      <c r="X2973" s="11"/>
    </row>
    <row r="2974" spans="24:24" x14ac:dyDescent="0.2">
      <c r="X2974" s="11"/>
    </row>
    <row r="2975" spans="24:24" x14ac:dyDescent="0.2">
      <c r="X2975" s="11"/>
    </row>
    <row r="2976" spans="24:24" x14ac:dyDescent="0.2">
      <c r="X2976" s="11"/>
    </row>
    <row r="2977" spans="24:24" x14ac:dyDescent="0.2">
      <c r="X2977" s="11"/>
    </row>
    <row r="2978" spans="24:24" x14ac:dyDescent="0.2">
      <c r="X2978" s="11"/>
    </row>
    <row r="2979" spans="24:24" x14ac:dyDescent="0.2">
      <c r="X2979" s="11"/>
    </row>
    <row r="2980" spans="24:24" x14ac:dyDescent="0.2">
      <c r="X2980" s="11"/>
    </row>
    <row r="2981" spans="24:24" x14ac:dyDescent="0.2">
      <c r="X2981" s="11"/>
    </row>
    <row r="2982" spans="24:24" x14ac:dyDescent="0.2">
      <c r="X2982" s="11"/>
    </row>
    <row r="2983" spans="24:24" x14ac:dyDescent="0.2">
      <c r="X2983" s="11"/>
    </row>
    <row r="2984" spans="24:24" x14ac:dyDescent="0.2">
      <c r="X2984" s="11"/>
    </row>
    <row r="2985" spans="24:24" x14ac:dyDescent="0.2">
      <c r="X2985" s="11"/>
    </row>
    <row r="2986" spans="24:24" x14ac:dyDescent="0.2">
      <c r="X2986" s="11"/>
    </row>
    <row r="2987" spans="24:24" x14ac:dyDescent="0.2">
      <c r="X2987" s="11"/>
    </row>
    <row r="2988" spans="24:24" x14ac:dyDescent="0.2">
      <c r="X2988" s="11"/>
    </row>
    <row r="2989" spans="24:24" x14ac:dyDescent="0.2">
      <c r="X2989" s="11"/>
    </row>
    <row r="2990" spans="24:24" x14ac:dyDescent="0.2">
      <c r="X2990" s="11"/>
    </row>
    <row r="2991" spans="24:24" x14ac:dyDescent="0.2">
      <c r="X2991" s="11"/>
    </row>
    <row r="2992" spans="24:24" x14ac:dyDescent="0.2">
      <c r="X2992" s="11"/>
    </row>
    <row r="2993" spans="24:24" x14ac:dyDescent="0.2">
      <c r="X2993" s="11"/>
    </row>
    <row r="2994" spans="24:24" x14ac:dyDescent="0.2">
      <c r="X2994" s="11"/>
    </row>
    <row r="2995" spans="24:24" x14ac:dyDescent="0.2">
      <c r="X2995" s="11"/>
    </row>
    <row r="2996" spans="24:24" x14ac:dyDescent="0.2">
      <c r="X2996" s="11"/>
    </row>
    <row r="2997" spans="24:24" x14ac:dyDescent="0.2">
      <c r="X2997" s="11"/>
    </row>
    <row r="2998" spans="24:24" x14ac:dyDescent="0.2">
      <c r="X2998" s="11"/>
    </row>
    <row r="2999" spans="24:24" x14ac:dyDescent="0.2">
      <c r="X2999" s="11"/>
    </row>
    <row r="3000" spans="24:24" x14ac:dyDescent="0.2">
      <c r="X3000" s="11"/>
    </row>
    <row r="3001" spans="24:24" x14ac:dyDescent="0.2">
      <c r="X3001" s="11"/>
    </row>
    <row r="3002" spans="24:24" x14ac:dyDescent="0.2">
      <c r="X3002" s="11"/>
    </row>
    <row r="3003" spans="24:24" x14ac:dyDescent="0.2">
      <c r="X3003" s="11"/>
    </row>
    <row r="3004" spans="24:24" x14ac:dyDescent="0.2">
      <c r="X3004" s="11"/>
    </row>
    <row r="3005" spans="24:24" x14ac:dyDescent="0.2">
      <c r="X3005" s="11"/>
    </row>
    <row r="3006" spans="24:24" x14ac:dyDescent="0.2">
      <c r="X3006" s="11"/>
    </row>
    <row r="3007" spans="24:24" x14ac:dyDescent="0.2">
      <c r="X3007" s="11"/>
    </row>
    <row r="3008" spans="24:24" x14ac:dyDescent="0.2">
      <c r="X3008" s="11"/>
    </row>
    <row r="3009" spans="24:24" x14ac:dyDescent="0.2">
      <c r="X3009" s="11"/>
    </row>
    <row r="3010" spans="24:24" x14ac:dyDescent="0.2">
      <c r="X3010" s="11"/>
    </row>
    <row r="3011" spans="24:24" x14ac:dyDescent="0.2">
      <c r="X3011" s="11"/>
    </row>
    <row r="3012" spans="24:24" x14ac:dyDescent="0.2">
      <c r="X3012" s="11"/>
    </row>
    <row r="3013" spans="24:24" x14ac:dyDescent="0.2">
      <c r="X3013" s="11"/>
    </row>
    <row r="3014" spans="24:24" x14ac:dyDescent="0.2">
      <c r="X3014" s="11"/>
    </row>
    <row r="3015" spans="24:24" x14ac:dyDescent="0.2">
      <c r="X3015" s="11"/>
    </row>
    <row r="3016" spans="24:24" x14ac:dyDescent="0.2">
      <c r="X3016" s="11"/>
    </row>
    <row r="3017" spans="24:24" x14ac:dyDescent="0.2">
      <c r="X3017" s="11"/>
    </row>
    <row r="3018" spans="24:24" x14ac:dyDescent="0.2">
      <c r="X3018" s="11"/>
    </row>
    <row r="3019" spans="24:24" x14ac:dyDescent="0.2">
      <c r="X3019" s="11"/>
    </row>
    <row r="3020" spans="24:24" x14ac:dyDescent="0.2">
      <c r="X3020" s="11"/>
    </row>
    <row r="3021" spans="24:24" x14ac:dyDescent="0.2">
      <c r="X3021" s="11"/>
    </row>
    <row r="3022" spans="24:24" x14ac:dyDescent="0.2">
      <c r="X3022" s="11"/>
    </row>
    <row r="3023" spans="24:24" x14ac:dyDescent="0.2">
      <c r="X3023" s="11"/>
    </row>
    <row r="3024" spans="24:24" x14ac:dyDescent="0.2">
      <c r="X3024" s="11"/>
    </row>
    <row r="3025" spans="24:24" x14ac:dyDescent="0.2">
      <c r="X3025" s="11"/>
    </row>
    <row r="3026" spans="24:24" x14ac:dyDescent="0.2">
      <c r="X3026" s="11"/>
    </row>
    <row r="3027" spans="24:24" x14ac:dyDescent="0.2">
      <c r="X3027" s="11"/>
    </row>
    <row r="3028" spans="24:24" x14ac:dyDescent="0.2">
      <c r="X3028" s="11"/>
    </row>
    <row r="3029" spans="24:24" x14ac:dyDescent="0.2">
      <c r="X3029" s="11"/>
    </row>
    <row r="3030" spans="24:24" x14ac:dyDescent="0.2">
      <c r="X3030" s="11"/>
    </row>
    <row r="3031" spans="24:24" x14ac:dyDescent="0.2">
      <c r="X3031" s="11"/>
    </row>
    <row r="3032" spans="24:24" x14ac:dyDescent="0.2">
      <c r="X3032" s="11"/>
    </row>
    <row r="3033" spans="24:24" x14ac:dyDescent="0.2">
      <c r="X3033" s="11"/>
    </row>
    <row r="3034" spans="24:24" x14ac:dyDescent="0.2">
      <c r="X3034" s="11"/>
    </row>
    <row r="3035" spans="24:24" x14ac:dyDescent="0.2">
      <c r="X3035" s="11"/>
    </row>
    <row r="3036" spans="24:24" x14ac:dyDescent="0.2">
      <c r="X3036" s="11"/>
    </row>
    <row r="3037" spans="24:24" x14ac:dyDescent="0.2">
      <c r="X3037" s="11"/>
    </row>
    <row r="3038" spans="24:24" x14ac:dyDescent="0.2">
      <c r="X3038" s="11"/>
    </row>
    <row r="3039" spans="24:24" x14ac:dyDescent="0.2">
      <c r="X3039" s="11"/>
    </row>
    <row r="3040" spans="24:24" x14ac:dyDescent="0.2">
      <c r="X3040" s="11"/>
    </row>
    <row r="3041" spans="24:24" x14ac:dyDescent="0.2">
      <c r="X3041" s="11"/>
    </row>
    <row r="3042" spans="24:24" x14ac:dyDescent="0.2">
      <c r="X3042" s="11"/>
    </row>
    <row r="3043" spans="24:24" x14ac:dyDescent="0.2">
      <c r="X3043" s="11"/>
    </row>
    <row r="3044" spans="24:24" x14ac:dyDescent="0.2">
      <c r="X3044" s="11"/>
    </row>
    <row r="3045" spans="24:24" x14ac:dyDescent="0.2">
      <c r="X3045" s="11"/>
    </row>
    <row r="3046" spans="24:24" x14ac:dyDescent="0.2">
      <c r="X3046" s="11"/>
    </row>
    <row r="3047" spans="24:24" x14ac:dyDescent="0.2">
      <c r="X3047" s="11"/>
    </row>
    <row r="3048" spans="24:24" x14ac:dyDescent="0.2">
      <c r="X3048" s="11"/>
    </row>
    <row r="3049" spans="24:24" x14ac:dyDescent="0.2">
      <c r="X3049" s="11"/>
    </row>
    <row r="3050" spans="24:24" x14ac:dyDescent="0.2">
      <c r="X3050" s="11"/>
    </row>
    <row r="3051" spans="24:24" x14ac:dyDescent="0.2">
      <c r="X3051" s="11"/>
    </row>
    <row r="3052" spans="24:24" x14ac:dyDescent="0.2">
      <c r="X3052" s="11"/>
    </row>
    <row r="3053" spans="24:24" x14ac:dyDescent="0.2">
      <c r="X3053" s="11"/>
    </row>
    <row r="3054" spans="24:24" x14ac:dyDescent="0.2">
      <c r="X3054" s="11"/>
    </row>
    <row r="3055" spans="24:24" x14ac:dyDescent="0.2">
      <c r="X3055" s="11"/>
    </row>
    <row r="3056" spans="24:24" x14ac:dyDescent="0.2">
      <c r="X3056" s="11"/>
    </row>
    <row r="3057" spans="24:24" x14ac:dyDescent="0.2">
      <c r="X3057" s="11"/>
    </row>
    <row r="3058" spans="24:24" x14ac:dyDescent="0.2">
      <c r="X3058" s="11"/>
    </row>
    <row r="3059" spans="24:24" x14ac:dyDescent="0.2">
      <c r="X3059" s="11"/>
    </row>
    <row r="3060" spans="24:24" x14ac:dyDescent="0.2">
      <c r="X3060" s="11"/>
    </row>
    <row r="3061" spans="24:24" x14ac:dyDescent="0.2">
      <c r="X3061" s="11"/>
    </row>
    <row r="3062" spans="24:24" x14ac:dyDescent="0.2">
      <c r="X3062" s="11"/>
    </row>
    <row r="3063" spans="24:24" x14ac:dyDescent="0.2">
      <c r="X3063" s="11"/>
    </row>
    <row r="3064" spans="24:24" x14ac:dyDescent="0.2">
      <c r="X3064" s="11"/>
    </row>
    <row r="3065" spans="24:24" x14ac:dyDescent="0.2">
      <c r="X3065" s="11"/>
    </row>
    <row r="3066" spans="24:24" x14ac:dyDescent="0.2">
      <c r="X3066" s="11"/>
    </row>
    <row r="3067" spans="24:24" x14ac:dyDescent="0.2">
      <c r="X3067" s="11"/>
    </row>
    <row r="3068" spans="24:24" x14ac:dyDescent="0.2">
      <c r="X3068" s="11"/>
    </row>
    <row r="3069" spans="24:24" x14ac:dyDescent="0.2">
      <c r="X3069" s="11"/>
    </row>
    <row r="3070" spans="24:24" x14ac:dyDescent="0.2">
      <c r="X3070" s="11"/>
    </row>
    <row r="3071" spans="24:24" x14ac:dyDescent="0.2">
      <c r="X3071" s="11"/>
    </row>
    <row r="3072" spans="24:24" x14ac:dyDescent="0.2">
      <c r="X3072" s="11"/>
    </row>
    <row r="3073" spans="24:24" x14ac:dyDescent="0.2">
      <c r="X3073" s="11"/>
    </row>
    <row r="3074" spans="24:24" x14ac:dyDescent="0.2">
      <c r="X3074" s="11"/>
    </row>
    <row r="3075" spans="24:24" x14ac:dyDescent="0.2">
      <c r="X3075" s="11"/>
    </row>
    <row r="3076" spans="24:24" x14ac:dyDescent="0.2">
      <c r="X3076" s="11"/>
    </row>
    <row r="3077" spans="24:24" x14ac:dyDescent="0.2">
      <c r="X3077" s="11"/>
    </row>
    <row r="3078" spans="24:24" x14ac:dyDescent="0.2">
      <c r="X3078" s="11"/>
    </row>
    <row r="3079" spans="24:24" x14ac:dyDescent="0.2">
      <c r="X3079" s="11"/>
    </row>
    <row r="3080" spans="24:24" x14ac:dyDescent="0.2">
      <c r="X3080" s="11"/>
    </row>
    <row r="3081" spans="24:24" x14ac:dyDescent="0.2">
      <c r="X3081" s="11"/>
    </row>
    <row r="3082" spans="24:24" x14ac:dyDescent="0.2">
      <c r="X3082" s="11"/>
    </row>
    <row r="3083" spans="24:24" x14ac:dyDescent="0.2">
      <c r="X3083" s="11"/>
    </row>
    <row r="3084" spans="24:24" x14ac:dyDescent="0.2">
      <c r="X3084" s="11"/>
    </row>
    <row r="3085" spans="24:24" x14ac:dyDescent="0.2">
      <c r="X3085" s="11"/>
    </row>
    <row r="3086" spans="24:24" x14ac:dyDescent="0.2">
      <c r="X3086" s="11"/>
    </row>
    <row r="3087" spans="24:24" x14ac:dyDescent="0.2">
      <c r="X3087" s="11"/>
    </row>
    <row r="3088" spans="24:24" x14ac:dyDescent="0.2">
      <c r="X3088" s="11"/>
    </row>
    <row r="3089" spans="24:24" x14ac:dyDescent="0.2">
      <c r="X3089" s="11"/>
    </row>
    <row r="3090" spans="24:24" x14ac:dyDescent="0.2">
      <c r="X3090" s="11"/>
    </row>
    <row r="3091" spans="24:24" x14ac:dyDescent="0.2">
      <c r="X3091" s="11"/>
    </row>
    <row r="3092" spans="24:24" x14ac:dyDescent="0.2">
      <c r="X3092" s="11"/>
    </row>
    <row r="3093" spans="24:24" x14ac:dyDescent="0.2">
      <c r="X3093" s="11"/>
    </row>
    <row r="3094" spans="24:24" x14ac:dyDescent="0.2">
      <c r="X3094" s="11"/>
    </row>
    <row r="3095" spans="24:24" x14ac:dyDescent="0.2">
      <c r="X3095" s="11"/>
    </row>
    <row r="3096" spans="24:24" x14ac:dyDescent="0.2">
      <c r="X3096" s="11"/>
    </row>
    <row r="3097" spans="24:24" x14ac:dyDescent="0.2">
      <c r="X3097" s="11"/>
    </row>
    <row r="3098" spans="24:24" x14ac:dyDescent="0.2">
      <c r="X3098" s="11"/>
    </row>
    <row r="3099" spans="24:24" x14ac:dyDescent="0.2">
      <c r="X3099" s="11"/>
    </row>
    <row r="3100" spans="24:24" x14ac:dyDescent="0.2">
      <c r="X3100" s="11"/>
    </row>
    <row r="3101" spans="24:24" x14ac:dyDescent="0.2">
      <c r="X3101" s="11"/>
    </row>
    <row r="3102" spans="24:24" x14ac:dyDescent="0.2">
      <c r="X3102" s="11"/>
    </row>
    <row r="3103" spans="24:24" x14ac:dyDescent="0.2">
      <c r="X3103" s="11"/>
    </row>
    <row r="3104" spans="24:24" x14ac:dyDescent="0.2">
      <c r="X3104" s="11"/>
    </row>
    <row r="3105" spans="24:24" x14ac:dyDescent="0.2">
      <c r="X3105" s="11"/>
    </row>
    <row r="3106" spans="24:24" x14ac:dyDescent="0.2">
      <c r="X3106" s="11"/>
    </row>
    <row r="3107" spans="24:24" x14ac:dyDescent="0.2">
      <c r="X3107" s="11"/>
    </row>
    <row r="3108" spans="24:24" x14ac:dyDescent="0.2">
      <c r="X3108" s="11"/>
    </row>
    <row r="3109" spans="24:24" x14ac:dyDescent="0.2">
      <c r="X3109" s="11"/>
    </row>
    <row r="3110" spans="24:24" x14ac:dyDescent="0.2">
      <c r="X3110" s="11"/>
    </row>
    <row r="3111" spans="24:24" x14ac:dyDescent="0.2">
      <c r="X3111" s="11"/>
    </row>
    <row r="3112" spans="24:24" x14ac:dyDescent="0.2">
      <c r="X3112" s="11"/>
    </row>
    <row r="3113" spans="24:24" x14ac:dyDescent="0.2">
      <c r="X3113" s="11"/>
    </row>
    <row r="3114" spans="24:24" x14ac:dyDescent="0.2">
      <c r="X3114" s="11"/>
    </row>
    <row r="3115" spans="24:24" x14ac:dyDescent="0.2">
      <c r="X3115" s="11"/>
    </row>
    <row r="3116" spans="24:24" x14ac:dyDescent="0.2">
      <c r="X3116" s="11"/>
    </row>
    <row r="3117" spans="24:24" x14ac:dyDescent="0.2">
      <c r="X3117" s="11"/>
    </row>
    <row r="3118" spans="24:24" x14ac:dyDescent="0.2">
      <c r="X3118" s="11"/>
    </row>
    <row r="3119" spans="24:24" x14ac:dyDescent="0.2">
      <c r="X3119" s="11"/>
    </row>
    <row r="3120" spans="24:24" x14ac:dyDescent="0.2">
      <c r="X3120" s="11"/>
    </row>
    <row r="3121" spans="24:24" x14ac:dyDescent="0.2">
      <c r="X3121" s="11"/>
    </row>
    <row r="3122" spans="24:24" x14ac:dyDescent="0.2">
      <c r="X3122" s="11"/>
    </row>
    <row r="3123" spans="24:24" x14ac:dyDescent="0.2">
      <c r="X3123" s="11"/>
    </row>
    <row r="3124" spans="24:24" x14ac:dyDescent="0.2">
      <c r="X3124" s="11"/>
    </row>
    <row r="3125" spans="24:24" x14ac:dyDescent="0.2">
      <c r="X3125" s="11"/>
    </row>
    <row r="3126" spans="24:24" x14ac:dyDescent="0.2">
      <c r="X3126" s="11"/>
    </row>
    <row r="3127" spans="24:24" x14ac:dyDescent="0.2">
      <c r="X3127" s="11"/>
    </row>
    <row r="3128" spans="24:24" x14ac:dyDescent="0.2">
      <c r="X3128" s="11"/>
    </row>
    <row r="3129" spans="24:24" x14ac:dyDescent="0.2">
      <c r="X3129" s="11"/>
    </row>
    <row r="3130" spans="24:24" x14ac:dyDescent="0.2">
      <c r="X3130" s="11"/>
    </row>
    <row r="3131" spans="24:24" x14ac:dyDescent="0.2">
      <c r="X3131" s="11"/>
    </row>
    <row r="3132" spans="24:24" x14ac:dyDescent="0.2">
      <c r="X3132" s="11"/>
    </row>
    <row r="3133" spans="24:24" x14ac:dyDescent="0.2">
      <c r="X3133" s="11"/>
    </row>
    <row r="3134" spans="24:24" x14ac:dyDescent="0.2">
      <c r="X3134" s="11"/>
    </row>
    <row r="3135" spans="24:24" x14ac:dyDescent="0.2">
      <c r="X3135" s="11"/>
    </row>
    <row r="3136" spans="24:24" x14ac:dyDescent="0.2">
      <c r="X3136" s="11"/>
    </row>
    <row r="3137" spans="24:24" x14ac:dyDescent="0.2">
      <c r="X3137" s="11"/>
    </row>
    <row r="3138" spans="24:24" x14ac:dyDescent="0.2">
      <c r="X3138" s="11"/>
    </row>
    <row r="3139" spans="24:24" x14ac:dyDescent="0.2">
      <c r="X3139" s="11"/>
    </row>
    <row r="3140" spans="24:24" x14ac:dyDescent="0.2">
      <c r="X3140" s="11"/>
    </row>
    <row r="3141" spans="24:24" x14ac:dyDescent="0.2">
      <c r="X3141" s="11"/>
    </row>
    <row r="3142" spans="24:24" x14ac:dyDescent="0.2">
      <c r="X3142" s="11"/>
    </row>
    <row r="3143" spans="24:24" x14ac:dyDescent="0.2">
      <c r="X3143" s="11"/>
    </row>
    <row r="3144" spans="24:24" x14ac:dyDescent="0.2">
      <c r="X3144" s="11"/>
    </row>
    <row r="3145" spans="24:24" x14ac:dyDescent="0.2">
      <c r="X3145" s="11"/>
    </row>
    <row r="3146" spans="24:24" x14ac:dyDescent="0.2">
      <c r="X3146" s="11"/>
    </row>
    <row r="3147" spans="24:24" x14ac:dyDescent="0.2">
      <c r="X3147" s="11"/>
    </row>
    <row r="3148" spans="24:24" x14ac:dyDescent="0.2">
      <c r="X3148" s="11"/>
    </row>
    <row r="3149" spans="24:24" x14ac:dyDescent="0.2">
      <c r="X3149" s="11"/>
    </row>
    <row r="3150" spans="24:24" x14ac:dyDescent="0.2">
      <c r="X3150" s="11"/>
    </row>
    <row r="3151" spans="24:24" x14ac:dyDescent="0.2">
      <c r="X3151" s="11"/>
    </row>
    <row r="3152" spans="24:24" x14ac:dyDescent="0.2">
      <c r="X3152" s="11"/>
    </row>
    <row r="3153" spans="24:24" x14ac:dyDescent="0.2">
      <c r="X3153" s="11"/>
    </row>
    <row r="3154" spans="24:24" x14ac:dyDescent="0.2">
      <c r="X3154" s="11"/>
    </row>
    <row r="3155" spans="24:24" x14ac:dyDescent="0.2">
      <c r="X3155" s="11"/>
    </row>
    <row r="3156" spans="24:24" x14ac:dyDescent="0.2">
      <c r="X3156" s="11"/>
    </row>
    <row r="3157" spans="24:24" x14ac:dyDescent="0.2">
      <c r="X3157" s="11"/>
    </row>
    <row r="3158" spans="24:24" x14ac:dyDescent="0.2">
      <c r="X3158" s="11"/>
    </row>
    <row r="3159" spans="24:24" x14ac:dyDescent="0.2">
      <c r="X3159" s="11"/>
    </row>
    <row r="3160" spans="24:24" x14ac:dyDescent="0.2">
      <c r="X3160" s="11"/>
    </row>
    <row r="3161" spans="24:24" x14ac:dyDescent="0.2">
      <c r="X3161" s="11"/>
    </row>
    <row r="3162" spans="24:24" x14ac:dyDescent="0.2">
      <c r="X3162" s="11"/>
    </row>
    <row r="3163" spans="24:24" x14ac:dyDescent="0.2">
      <c r="X3163" s="11"/>
    </row>
    <row r="3164" spans="24:24" x14ac:dyDescent="0.2">
      <c r="X3164" s="11"/>
    </row>
    <row r="3165" spans="24:24" x14ac:dyDescent="0.2">
      <c r="X3165" s="11"/>
    </row>
    <row r="3166" spans="24:24" x14ac:dyDescent="0.2">
      <c r="X3166" s="11"/>
    </row>
    <row r="3167" spans="24:24" x14ac:dyDescent="0.2">
      <c r="X3167" s="11"/>
    </row>
    <row r="3168" spans="24:24" x14ac:dyDescent="0.2">
      <c r="X3168" s="11"/>
    </row>
    <row r="3169" spans="24:24" x14ac:dyDescent="0.2">
      <c r="X3169" s="11"/>
    </row>
    <row r="3170" spans="24:24" x14ac:dyDescent="0.2">
      <c r="X3170" s="11"/>
    </row>
    <row r="3171" spans="24:24" x14ac:dyDescent="0.2">
      <c r="X3171" s="11"/>
    </row>
    <row r="3172" spans="24:24" x14ac:dyDescent="0.2">
      <c r="X3172" s="11"/>
    </row>
    <row r="3173" spans="24:24" x14ac:dyDescent="0.2">
      <c r="X3173" s="11"/>
    </row>
    <row r="3174" spans="24:24" x14ac:dyDescent="0.2">
      <c r="X3174" s="11"/>
    </row>
    <row r="3175" spans="24:24" x14ac:dyDescent="0.2">
      <c r="X3175" s="11"/>
    </row>
    <row r="3176" spans="24:24" x14ac:dyDescent="0.2">
      <c r="X3176" s="11"/>
    </row>
    <row r="3177" spans="24:24" x14ac:dyDescent="0.2">
      <c r="X3177" s="11"/>
    </row>
    <row r="3178" spans="24:24" x14ac:dyDescent="0.2">
      <c r="X3178" s="11"/>
    </row>
    <row r="3179" spans="24:24" x14ac:dyDescent="0.2">
      <c r="X3179" s="11"/>
    </row>
    <row r="3180" spans="24:24" x14ac:dyDescent="0.2">
      <c r="X3180" s="11"/>
    </row>
    <row r="3181" spans="24:24" x14ac:dyDescent="0.2">
      <c r="X3181" s="11"/>
    </row>
    <row r="3182" spans="24:24" x14ac:dyDescent="0.2">
      <c r="X3182" s="11"/>
    </row>
    <row r="3183" spans="24:24" x14ac:dyDescent="0.2">
      <c r="X3183" s="11"/>
    </row>
    <row r="3184" spans="24:24" x14ac:dyDescent="0.2">
      <c r="X3184" s="11"/>
    </row>
    <row r="3185" spans="24:24" x14ac:dyDescent="0.2">
      <c r="X3185" s="11"/>
    </row>
    <row r="3186" spans="24:24" x14ac:dyDescent="0.2">
      <c r="X3186" s="11"/>
    </row>
    <row r="3187" spans="24:24" x14ac:dyDescent="0.2">
      <c r="X3187" s="11"/>
    </row>
    <row r="3188" spans="24:24" x14ac:dyDescent="0.2">
      <c r="X3188" s="11"/>
    </row>
    <row r="3189" spans="24:24" x14ac:dyDescent="0.2">
      <c r="X3189" s="11"/>
    </row>
    <row r="3190" spans="24:24" x14ac:dyDescent="0.2">
      <c r="X3190" s="11"/>
    </row>
    <row r="3191" spans="24:24" x14ac:dyDescent="0.2">
      <c r="X3191" s="11"/>
    </row>
    <row r="3192" spans="24:24" x14ac:dyDescent="0.2">
      <c r="X3192" s="11"/>
    </row>
    <row r="3193" spans="24:24" x14ac:dyDescent="0.2">
      <c r="X3193" s="11"/>
    </row>
    <row r="3194" spans="24:24" x14ac:dyDescent="0.2">
      <c r="X3194" s="11"/>
    </row>
    <row r="3195" spans="24:24" x14ac:dyDescent="0.2">
      <c r="X3195" s="11"/>
    </row>
    <row r="3196" spans="24:24" x14ac:dyDescent="0.2">
      <c r="X3196" s="11"/>
    </row>
    <row r="3197" spans="24:24" x14ac:dyDescent="0.2">
      <c r="X3197" s="11"/>
    </row>
    <row r="3198" spans="24:24" x14ac:dyDescent="0.2">
      <c r="X3198" s="11"/>
    </row>
    <row r="3199" spans="24:24" x14ac:dyDescent="0.2">
      <c r="X3199" s="11"/>
    </row>
    <row r="3200" spans="24:24" x14ac:dyDescent="0.2">
      <c r="X3200" s="11"/>
    </row>
    <row r="3201" spans="24:24" x14ac:dyDescent="0.2">
      <c r="X3201" s="11"/>
    </row>
    <row r="3202" spans="24:24" x14ac:dyDescent="0.2">
      <c r="X3202" s="11"/>
    </row>
    <row r="3203" spans="24:24" x14ac:dyDescent="0.2">
      <c r="X3203" s="11"/>
    </row>
    <row r="3204" spans="24:24" x14ac:dyDescent="0.2">
      <c r="X3204" s="11"/>
    </row>
    <row r="3205" spans="24:24" x14ac:dyDescent="0.2">
      <c r="X3205" s="11"/>
    </row>
    <row r="3206" spans="24:24" x14ac:dyDescent="0.2">
      <c r="X3206" s="11"/>
    </row>
    <row r="3207" spans="24:24" x14ac:dyDescent="0.2">
      <c r="X3207" s="11"/>
    </row>
    <row r="3208" spans="24:24" x14ac:dyDescent="0.2">
      <c r="X3208" s="11"/>
    </row>
    <row r="3209" spans="24:24" x14ac:dyDescent="0.2">
      <c r="X3209" s="11"/>
    </row>
    <row r="3210" spans="24:24" x14ac:dyDescent="0.2">
      <c r="X3210" s="11"/>
    </row>
    <row r="3211" spans="24:24" x14ac:dyDescent="0.2">
      <c r="X3211" s="11"/>
    </row>
    <row r="3212" spans="24:24" x14ac:dyDescent="0.2">
      <c r="X3212" s="11"/>
    </row>
    <row r="3213" spans="24:24" x14ac:dyDescent="0.2">
      <c r="X3213" s="11"/>
    </row>
    <row r="3214" spans="24:24" x14ac:dyDescent="0.2">
      <c r="X3214" s="11"/>
    </row>
    <row r="3215" spans="24:24" x14ac:dyDescent="0.2">
      <c r="X3215" s="11"/>
    </row>
    <row r="3216" spans="24:24" x14ac:dyDescent="0.2">
      <c r="X3216" s="11"/>
    </row>
    <row r="3217" spans="24:24" x14ac:dyDescent="0.2">
      <c r="X3217" s="11"/>
    </row>
    <row r="3218" spans="24:24" x14ac:dyDescent="0.2">
      <c r="X3218" s="11"/>
    </row>
    <row r="3219" spans="24:24" x14ac:dyDescent="0.2">
      <c r="X3219" s="11"/>
    </row>
    <row r="3220" spans="24:24" x14ac:dyDescent="0.2">
      <c r="X3220" s="11"/>
    </row>
    <row r="3221" spans="24:24" x14ac:dyDescent="0.2">
      <c r="X3221" s="11"/>
    </row>
    <row r="3222" spans="24:24" x14ac:dyDescent="0.2">
      <c r="X3222" s="11"/>
    </row>
    <row r="3223" spans="24:24" x14ac:dyDescent="0.2">
      <c r="X3223" s="11"/>
    </row>
    <row r="3224" spans="24:24" x14ac:dyDescent="0.2">
      <c r="X3224" s="11"/>
    </row>
    <row r="3225" spans="24:24" x14ac:dyDescent="0.2">
      <c r="X3225" s="11"/>
    </row>
    <row r="3226" spans="24:24" x14ac:dyDescent="0.2">
      <c r="X3226" s="11"/>
    </row>
    <row r="3227" spans="24:24" x14ac:dyDescent="0.2">
      <c r="X3227" s="11"/>
    </row>
    <row r="3228" spans="24:24" x14ac:dyDescent="0.2">
      <c r="X3228" s="11"/>
    </row>
    <row r="3229" spans="24:24" x14ac:dyDescent="0.2">
      <c r="X3229" s="11"/>
    </row>
    <row r="3230" spans="24:24" x14ac:dyDescent="0.2">
      <c r="X3230" s="11"/>
    </row>
    <row r="3231" spans="24:24" x14ac:dyDescent="0.2">
      <c r="X3231" s="11"/>
    </row>
    <row r="3232" spans="24:24" x14ac:dyDescent="0.2">
      <c r="X3232" s="11"/>
    </row>
    <row r="3233" spans="24:24" x14ac:dyDescent="0.2">
      <c r="X3233" s="11"/>
    </row>
    <row r="3234" spans="24:24" x14ac:dyDescent="0.2">
      <c r="X3234" s="11"/>
    </row>
    <row r="3235" spans="24:24" x14ac:dyDescent="0.2">
      <c r="X3235" s="11"/>
    </row>
    <row r="3236" spans="24:24" x14ac:dyDescent="0.2">
      <c r="X3236" s="11"/>
    </row>
    <row r="3237" spans="24:24" x14ac:dyDescent="0.2">
      <c r="X3237" s="11"/>
    </row>
    <row r="3238" spans="24:24" x14ac:dyDescent="0.2">
      <c r="X3238" s="11"/>
    </row>
    <row r="3239" spans="24:24" x14ac:dyDescent="0.2">
      <c r="X3239" s="11"/>
    </row>
    <row r="3240" spans="24:24" x14ac:dyDescent="0.2">
      <c r="X3240" s="11"/>
    </row>
    <row r="3241" spans="24:24" x14ac:dyDescent="0.2">
      <c r="X3241" s="11"/>
    </row>
    <row r="3242" spans="24:24" x14ac:dyDescent="0.2">
      <c r="X3242" s="11"/>
    </row>
    <row r="3243" spans="24:24" x14ac:dyDescent="0.2">
      <c r="X3243" s="11"/>
    </row>
    <row r="3244" spans="24:24" x14ac:dyDescent="0.2">
      <c r="X3244" s="11"/>
    </row>
    <row r="3245" spans="24:24" x14ac:dyDescent="0.2">
      <c r="X3245" s="11"/>
    </row>
    <row r="3246" spans="24:24" x14ac:dyDescent="0.2">
      <c r="X3246" s="11"/>
    </row>
    <row r="3247" spans="24:24" x14ac:dyDescent="0.2">
      <c r="X3247" s="11"/>
    </row>
    <row r="3248" spans="24:24" x14ac:dyDescent="0.2">
      <c r="X3248" s="11"/>
    </row>
    <row r="3249" spans="24:24" x14ac:dyDescent="0.2">
      <c r="X3249" s="11"/>
    </row>
    <row r="3250" spans="24:24" x14ac:dyDescent="0.2">
      <c r="X3250" s="11"/>
    </row>
    <row r="3251" spans="24:24" x14ac:dyDescent="0.2">
      <c r="X3251" s="11"/>
    </row>
    <row r="3252" spans="24:24" x14ac:dyDescent="0.2">
      <c r="X3252" s="11"/>
    </row>
    <row r="3253" spans="24:24" x14ac:dyDescent="0.2">
      <c r="X3253" s="11"/>
    </row>
    <row r="3254" spans="24:24" x14ac:dyDescent="0.2">
      <c r="X3254" s="11"/>
    </row>
    <row r="3255" spans="24:24" x14ac:dyDescent="0.2">
      <c r="X3255" s="11"/>
    </row>
    <row r="3256" spans="24:24" x14ac:dyDescent="0.2">
      <c r="X3256" s="11"/>
    </row>
    <row r="3257" spans="24:24" x14ac:dyDescent="0.2">
      <c r="X3257" s="11"/>
    </row>
    <row r="3258" spans="24:24" x14ac:dyDescent="0.2">
      <c r="X3258" s="11"/>
    </row>
    <row r="3259" spans="24:24" x14ac:dyDescent="0.2">
      <c r="X3259" s="11"/>
    </row>
    <row r="3260" spans="24:24" x14ac:dyDescent="0.2">
      <c r="X3260" s="11"/>
    </row>
    <row r="3261" spans="24:24" x14ac:dyDescent="0.2">
      <c r="X3261" s="11"/>
    </row>
    <row r="3262" spans="24:24" x14ac:dyDescent="0.2">
      <c r="X3262" s="11"/>
    </row>
    <row r="3263" spans="24:24" x14ac:dyDescent="0.2">
      <c r="X3263" s="11"/>
    </row>
    <row r="3264" spans="24:24" x14ac:dyDescent="0.2">
      <c r="X3264" s="11"/>
    </row>
    <row r="3265" spans="24:24" x14ac:dyDescent="0.2">
      <c r="X3265" s="11"/>
    </row>
    <row r="3266" spans="24:24" x14ac:dyDescent="0.2">
      <c r="X3266" s="11"/>
    </row>
    <row r="3267" spans="24:24" x14ac:dyDescent="0.2">
      <c r="X3267" s="11"/>
    </row>
    <row r="3268" spans="24:24" x14ac:dyDescent="0.2">
      <c r="X3268" s="11"/>
    </row>
    <row r="3269" spans="24:24" x14ac:dyDescent="0.2">
      <c r="X3269" s="11"/>
    </row>
    <row r="3270" spans="24:24" x14ac:dyDescent="0.2">
      <c r="X3270" s="11"/>
    </row>
    <row r="3271" spans="24:24" x14ac:dyDescent="0.2">
      <c r="X3271" s="11"/>
    </row>
    <row r="3272" spans="24:24" x14ac:dyDescent="0.2">
      <c r="X3272" s="11"/>
    </row>
    <row r="3273" spans="24:24" x14ac:dyDescent="0.2">
      <c r="X3273" s="11"/>
    </row>
    <row r="3274" spans="24:24" x14ac:dyDescent="0.2">
      <c r="X3274" s="11"/>
    </row>
    <row r="3275" spans="24:24" x14ac:dyDescent="0.2">
      <c r="X3275" s="11"/>
    </row>
    <row r="3276" spans="24:24" x14ac:dyDescent="0.2">
      <c r="X3276" s="11"/>
    </row>
    <row r="3277" spans="24:24" x14ac:dyDescent="0.2">
      <c r="X3277" s="11"/>
    </row>
    <row r="3278" spans="24:24" x14ac:dyDescent="0.2">
      <c r="X3278" s="11"/>
    </row>
    <row r="3279" spans="24:24" x14ac:dyDescent="0.2">
      <c r="X3279" s="11"/>
    </row>
    <row r="3280" spans="24:24" x14ac:dyDescent="0.2">
      <c r="X3280" s="11"/>
    </row>
    <row r="3281" spans="24:24" x14ac:dyDescent="0.2">
      <c r="X3281" s="11"/>
    </row>
    <row r="3282" spans="24:24" x14ac:dyDescent="0.2">
      <c r="X3282" s="11"/>
    </row>
    <row r="3283" spans="24:24" x14ac:dyDescent="0.2">
      <c r="X3283" s="11"/>
    </row>
    <row r="3284" spans="24:24" x14ac:dyDescent="0.2">
      <c r="X3284" s="11"/>
    </row>
    <row r="3285" spans="24:24" x14ac:dyDescent="0.2">
      <c r="X3285" s="11"/>
    </row>
    <row r="3286" spans="24:24" x14ac:dyDescent="0.2">
      <c r="X3286" s="11"/>
    </row>
    <row r="3287" spans="24:24" x14ac:dyDescent="0.2">
      <c r="X3287" s="11"/>
    </row>
    <row r="3288" spans="24:24" x14ac:dyDescent="0.2">
      <c r="X3288" s="11"/>
    </row>
    <row r="3289" spans="24:24" x14ac:dyDescent="0.2">
      <c r="X3289" s="11"/>
    </row>
    <row r="3290" spans="24:24" x14ac:dyDescent="0.2">
      <c r="X3290" s="11"/>
    </row>
    <row r="3291" spans="24:24" x14ac:dyDescent="0.2">
      <c r="X3291" s="11"/>
    </row>
    <row r="3292" spans="24:24" x14ac:dyDescent="0.2">
      <c r="X3292" s="11"/>
    </row>
    <row r="3293" spans="24:24" x14ac:dyDescent="0.2">
      <c r="X3293" s="11"/>
    </row>
    <row r="3294" spans="24:24" x14ac:dyDescent="0.2">
      <c r="X3294" s="11"/>
    </row>
    <row r="3295" spans="24:24" x14ac:dyDescent="0.2">
      <c r="X3295" s="11"/>
    </row>
    <row r="3296" spans="24:24" x14ac:dyDescent="0.2">
      <c r="X3296" s="11"/>
    </row>
    <row r="3297" spans="24:24" x14ac:dyDescent="0.2">
      <c r="X3297" s="11"/>
    </row>
    <row r="3298" spans="24:24" x14ac:dyDescent="0.2">
      <c r="X3298" s="11"/>
    </row>
    <row r="3299" spans="24:24" x14ac:dyDescent="0.2">
      <c r="X3299" s="11"/>
    </row>
    <row r="3300" spans="24:24" x14ac:dyDescent="0.2">
      <c r="X3300" s="11"/>
    </row>
    <row r="3301" spans="24:24" x14ac:dyDescent="0.2">
      <c r="X3301" s="11"/>
    </row>
    <row r="3302" spans="24:24" x14ac:dyDescent="0.2">
      <c r="X3302" s="11"/>
    </row>
    <row r="3303" spans="24:24" x14ac:dyDescent="0.2">
      <c r="X3303" s="11"/>
    </row>
    <row r="3304" spans="24:24" x14ac:dyDescent="0.2">
      <c r="X3304" s="11"/>
    </row>
    <row r="3305" spans="24:24" x14ac:dyDescent="0.2">
      <c r="X3305" s="11"/>
    </row>
    <row r="3306" spans="24:24" x14ac:dyDescent="0.2">
      <c r="X3306" s="11"/>
    </row>
    <row r="3307" spans="24:24" x14ac:dyDescent="0.2">
      <c r="X3307" s="11"/>
    </row>
    <row r="3308" spans="24:24" x14ac:dyDescent="0.2">
      <c r="X3308" s="11"/>
    </row>
    <row r="3309" spans="24:24" x14ac:dyDescent="0.2">
      <c r="X3309" s="11"/>
    </row>
    <row r="3310" spans="24:24" x14ac:dyDescent="0.2">
      <c r="X3310" s="11"/>
    </row>
    <row r="3311" spans="24:24" x14ac:dyDescent="0.2">
      <c r="X3311" s="11"/>
    </row>
    <row r="3312" spans="24:24" x14ac:dyDescent="0.2">
      <c r="X3312" s="11"/>
    </row>
    <row r="3313" spans="24:24" x14ac:dyDescent="0.2">
      <c r="X3313" s="11"/>
    </row>
    <row r="3314" spans="24:24" x14ac:dyDescent="0.2">
      <c r="X3314" s="11"/>
    </row>
    <row r="3315" spans="24:24" x14ac:dyDescent="0.2">
      <c r="X3315" s="11"/>
    </row>
    <row r="3316" spans="24:24" x14ac:dyDescent="0.2">
      <c r="X3316" s="11"/>
    </row>
    <row r="3317" spans="24:24" x14ac:dyDescent="0.2">
      <c r="X3317" s="11"/>
    </row>
    <row r="3318" spans="24:24" x14ac:dyDescent="0.2">
      <c r="X3318" s="11"/>
    </row>
    <row r="3319" spans="24:24" x14ac:dyDescent="0.2">
      <c r="X3319" s="11"/>
    </row>
    <row r="3320" spans="24:24" x14ac:dyDescent="0.2">
      <c r="X3320" s="11"/>
    </row>
    <row r="3321" spans="24:24" x14ac:dyDescent="0.2">
      <c r="X3321" s="11"/>
    </row>
    <row r="3322" spans="24:24" x14ac:dyDescent="0.2">
      <c r="X3322" s="11"/>
    </row>
    <row r="3323" spans="24:24" x14ac:dyDescent="0.2">
      <c r="X3323" s="11"/>
    </row>
    <row r="3324" spans="24:24" x14ac:dyDescent="0.2">
      <c r="X3324" s="11"/>
    </row>
    <row r="3325" spans="24:24" x14ac:dyDescent="0.2">
      <c r="X3325" s="11"/>
    </row>
    <row r="3326" spans="24:24" x14ac:dyDescent="0.2">
      <c r="X3326" s="11"/>
    </row>
    <row r="3327" spans="24:24" x14ac:dyDescent="0.2">
      <c r="X3327" s="11"/>
    </row>
    <row r="3328" spans="24:24" x14ac:dyDescent="0.2">
      <c r="X3328" s="11"/>
    </row>
    <row r="3329" spans="24:24" x14ac:dyDescent="0.2">
      <c r="X3329" s="11"/>
    </row>
    <row r="3330" spans="24:24" x14ac:dyDescent="0.2">
      <c r="X3330" s="11"/>
    </row>
    <row r="3331" spans="24:24" x14ac:dyDescent="0.2">
      <c r="X3331" s="11"/>
    </row>
    <row r="3332" spans="24:24" x14ac:dyDescent="0.2">
      <c r="X3332" s="11"/>
    </row>
    <row r="3333" spans="24:24" x14ac:dyDescent="0.2">
      <c r="X3333" s="11"/>
    </row>
    <row r="3334" spans="24:24" x14ac:dyDescent="0.2">
      <c r="X3334" s="11"/>
    </row>
    <row r="3335" spans="24:24" x14ac:dyDescent="0.2">
      <c r="X3335" s="11"/>
    </row>
    <row r="3336" spans="24:24" x14ac:dyDescent="0.2">
      <c r="X3336" s="11"/>
    </row>
    <row r="3337" spans="24:24" x14ac:dyDescent="0.2">
      <c r="X3337" s="11"/>
    </row>
    <row r="3338" spans="24:24" x14ac:dyDescent="0.2">
      <c r="X3338" s="11"/>
    </row>
    <row r="3339" spans="24:24" x14ac:dyDescent="0.2">
      <c r="X3339" s="11"/>
    </row>
    <row r="3340" spans="24:24" x14ac:dyDescent="0.2">
      <c r="X3340" s="11"/>
    </row>
    <row r="3341" spans="24:24" x14ac:dyDescent="0.2">
      <c r="X3341" s="11"/>
    </row>
    <row r="3342" spans="24:24" x14ac:dyDescent="0.2">
      <c r="X3342" s="11"/>
    </row>
    <row r="3343" spans="24:24" x14ac:dyDescent="0.2">
      <c r="X3343" s="11"/>
    </row>
    <row r="3344" spans="24:24" x14ac:dyDescent="0.2">
      <c r="X3344" s="11"/>
    </row>
    <row r="3345" spans="24:24" x14ac:dyDescent="0.2">
      <c r="X3345" s="11"/>
    </row>
    <row r="3346" spans="24:24" x14ac:dyDescent="0.2">
      <c r="X3346" s="11"/>
    </row>
    <row r="3347" spans="24:24" x14ac:dyDescent="0.2">
      <c r="X3347" s="11"/>
    </row>
    <row r="3348" spans="24:24" x14ac:dyDescent="0.2">
      <c r="X3348" s="11"/>
    </row>
    <row r="3349" spans="24:24" x14ac:dyDescent="0.2">
      <c r="X3349" s="11"/>
    </row>
    <row r="3350" spans="24:24" x14ac:dyDescent="0.2">
      <c r="X3350" s="11"/>
    </row>
    <row r="3351" spans="24:24" x14ac:dyDescent="0.2">
      <c r="X3351" s="11"/>
    </row>
    <row r="3352" spans="24:24" x14ac:dyDescent="0.2">
      <c r="X3352" s="11"/>
    </row>
    <row r="3353" spans="24:24" x14ac:dyDescent="0.2">
      <c r="X3353" s="11"/>
    </row>
    <row r="3354" spans="24:24" x14ac:dyDescent="0.2">
      <c r="X3354" s="11"/>
    </row>
    <row r="3355" spans="24:24" x14ac:dyDescent="0.2">
      <c r="X3355" s="11"/>
    </row>
    <row r="3356" spans="24:24" x14ac:dyDescent="0.2">
      <c r="X3356" s="11"/>
    </row>
    <row r="3357" spans="24:24" x14ac:dyDescent="0.2">
      <c r="X3357" s="11"/>
    </row>
    <row r="3358" spans="24:24" x14ac:dyDescent="0.2">
      <c r="X3358" s="11"/>
    </row>
    <row r="3359" spans="24:24" x14ac:dyDescent="0.2">
      <c r="X3359" s="11"/>
    </row>
    <row r="3360" spans="24:24" x14ac:dyDescent="0.2">
      <c r="X3360" s="11"/>
    </row>
    <row r="3361" spans="24:24" x14ac:dyDescent="0.2">
      <c r="X3361" s="11"/>
    </row>
    <row r="3362" spans="24:24" x14ac:dyDescent="0.2">
      <c r="X3362" s="11"/>
    </row>
    <row r="3363" spans="24:24" x14ac:dyDescent="0.2">
      <c r="X3363" s="11"/>
    </row>
    <row r="3364" spans="24:24" x14ac:dyDescent="0.2">
      <c r="X3364" s="11"/>
    </row>
    <row r="3365" spans="24:24" x14ac:dyDescent="0.2">
      <c r="X3365" s="11"/>
    </row>
    <row r="3366" spans="24:24" x14ac:dyDescent="0.2">
      <c r="X3366" s="11"/>
    </row>
    <row r="3367" spans="24:24" x14ac:dyDescent="0.2">
      <c r="X3367" s="11"/>
    </row>
    <row r="3368" spans="24:24" x14ac:dyDescent="0.2">
      <c r="X3368" s="11"/>
    </row>
    <row r="3369" spans="24:24" x14ac:dyDescent="0.2">
      <c r="X3369" s="11"/>
    </row>
    <row r="3370" spans="24:24" x14ac:dyDescent="0.2">
      <c r="X3370" s="11"/>
    </row>
    <row r="3371" spans="24:24" x14ac:dyDescent="0.2">
      <c r="X3371" s="11"/>
    </row>
    <row r="3372" spans="24:24" x14ac:dyDescent="0.2">
      <c r="X3372" s="11"/>
    </row>
    <row r="3373" spans="24:24" x14ac:dyDescent="0.2">
      <c r="X3373" s="11"/>
    </row>
    <row r="3374" spans="24:24" x14ac:dyDescent="0.2">
      <c r="X3374" s="11"/>
    </row>
    <row r="3375" spans="24:24" x14ac:dyDescent="0.2">
      <c r="X3375" s="11"/>
    </row>
    <row r="3376" spans="24:24" x14ac:dyDescent="0.2">
      <c r="X3376" s="11"/>
    </row>
    <row r="3377" spans="24:24" x14ac:dyDescent="0.2">
      <c r="X3377" s="11"/>
    </row>
    <row r="3378" spans="24:24" x14ac:dyDescent="0.2">
      <c r="X3378" s="11"/>
    </row>
    <row r="3379" spans="24:24" x14ac:dyDescent="0.2">
      <c r="X3379" s="11"/>
    </row>
    <row r="3380" spans="24:24" x14ac:dyDescent="0.2">
      <c r="X3380" s="11"/>
    </row>
    <row r="3381" spans="24:24" x14ac:dyDescent="0.2">
      <c r="X3381" s="11"/>
    </row>
    <row r="3382" spans="24:24" x14ac:dyDescent="0.2">
      <c r="X3382" s="11"/>
    </row>
    <row r="3383" spans="24:24" x14ac:dyDescent="0.2">
      <c r="X3383" s="11"/>
    </row>
    <row r="3384" spans="24:24" x14ac:dyDescent="0.2">
      <c r="X3384" s="11"/>
    </row>
    <row r="3385" spans="24:24" x14ac:dyDescent="0.2">
      <c r="X3385" s="11"/>
    </row>
    <row r="3386" spans="24:24" x14ac:dyDescent="0.2">
      <c r="X3386" s="11"/>
    </row>
    <row r="3387" spans="24:24" x14ac:dyDescent="0.2">
      <c r="X3387" s="11"/>
    </row>
    <row r="3388" spans="24:24" x14ac:dyDescent="0.2">
      <c r="X3388" s="11"/>
    </row>
    <row r="3389" spans="24:24" x14ac:dyDescent="0.2">
      <c r="X3389" s="11"/>
    </row>
    <row r="3390" spans="24:24" x14ac:dyDescent="0.2">
      <c r="X3390" s="11"/>
    </row>
    <row r="3391" spans="24:24" x14ac:dyDescent="0.2">
      <c r="X3391" s="11"/>
    </row>
    <row r="3392" spans="24:24" x14ac:dyDescent="0.2">
      <c r="X3392" s="11"/>
    </row>
    <row r="3393" spans="24:24" x14ac:dyDescent="0.2">
      <c r="X3393" s="11"/>
    </row>
    <row r="3394" spans="24:24" x14ac:dyDescent="0.2">
      <c r="X3394" s="11"/>
    </row>
    <row r="3395" spans="24:24" x14ac:dyDescent="0.2">
      <c r="X3395" s="11"/>
    </row>
    <row r="3396" spans="24:24" x14ac:dyDescent="0.2">
      <c r="X3396" s="11"/>
    </row>
    <row r="3397" spans="24:24" x14ac:dyDescent="0.2">
      <c r="X3397" s="11"/>
    </row>
    <row r="3398" spans="24:24" x14ac:dyDescent="0.2">
      <c r="X3398" s="11"/>
    </row>
    <row r="3399" spans="24:24" x14ac:dyDescent="0.2">
      <c r="X3399" s="11"/>
    </row>
    <row r="3400" spans="24:24" x14ac:dyDescent="0.2">
      <c r="X3400" s="11"/>
    </row>
    <row r="3401" spans="24:24" x14ac:dyDescent="0.2">
      <c r="X3401" s="11"/>
    </row>
    <row r="3402" spans="24:24" x14ac:dyDescent="0.2">
      <c r="X3402" s="11"/>
    </row>
    <row r="3403" spans="24:24" x14ac:dyDescent="0.2">
      <c r="X3403" s="11"/>
    </row>
    <row r="3404" spans="24:24" x14ac:dyDescent="0.2">
      <c r="X3404" s="11"/>
    </row>
    <row r="3405" spans="24:24" x14ac:dyDescent="0.2">
      <c r="X3405" s="11"/>
    </row>
    <row r="3406" spans="24:24" x14ac:dyDescent="0.2">
      <c r="X3406" s="11"/>
    </row>
    <row r="3407" spans="24:24" x14ac:dyDescent="0.2">
      <c r="X3407" s="11"/>
    </row>
    <row r="3408" spans="24:24" x14ac:dyDescent="0.2">
      <c r="X3408" s="11"/>
    </row>
    <row r="3409" spans="24:24" x14ac:dyDescent="0.2">
      <c r="X3409" s="11"/>
    </row>
    <row r="3410" spans="24:24" x14ac:dyDescent="0.2">
      <c r="X3410" s="11"/>
    </row>
    <row r="3411" spans="24:24" x14ac:dyDescent="0.2">
      <c r="X3411" s="11"/>
    </row>
    <row r="3412" spans="24:24" x14ac:dyDescent="0.2">
      <c r="X3412" s="11"/>
    </row>
    <row r="3413" spans="24:24" x14ac:dyDescent="0.2">
      <c r="X3413" s="11"/>
    </row>
    <row r="3414" spans="24:24" x14ac:dyDescent="0.2">
      <c r="X3414" s="11"/>
    </row>
    <row r="3415" spans="24:24" x14ac:dyDescent="0.2">
      <c r="X3415" s="11"/>
    </row>
    <row r="3416" spans="24:24" x14ac:dyDescent="0.2">
      <c r="X3416" s="11"/>
    </row>
    <row r="3417" spans="24:24" x14ac:dyDescent="0.2">
      <c r="X3417" s="11"/>
    </row>
    <row r="3418" spans="24:24" x14ac:dyDescent="0.2">
      <c r="X3418" s="11"/>
    </row>
    <row r="3419" spans="24:24" x14ac:dyDescent="0.2">
      <c r="X3419" s="11"/>
    </row>
    <row r="3420" spans="24:24" x14ac:dyDescent="0.2">
      <c r="X3420" s="11"/>
    </row>
    <row r="3421" spans="24:24" x14ac:dyDescent="0.2">
      <c r="X3421" s="11"/>
    </row>
    <row r="3422" spans="24:24" x14ac:dyDescent="0.2">
      <c r="X3422" s="11"/>
    </row>
    <row r="3423" spans="24:24" x14ac:dyDescent="0.2">
      <c r="X3423" s="11"/>
    </row>
    <row r="3424" spans="24:24" x14ac:dyDescent="0.2">
      <c r="X3424" s="11"/>
    </row>
    <row r="3425" spans="24:24" x14ac:dyDescent="0.2">
      <c r="X3425" s="11"/>
    </row>
    <row r="3426" spans="24:24" x14ac:dyDescent="0.2">
      <c r="X3426" s="11"/>
    </row>
    <row r="3427" spans="24:24" x14ac:dyDescent="0.2">
      <c r="X3427" s="11"/>
    </row>
    <row r="3428" spans="24:24" x14ac:dyDescent="0.2">
      <c r="X3428" s="11"/>
    </row>
    <row r="3429" spans="24:24" x14ac:dyDescent="0.2">
      <c r="X3429" s="11"/>
    </row>
    <row r="3430" spans="24:24" x14ac:dyDescent="0.2">
      <c r="X3430" s="11"/>
    </row>
    <row r="3431" spans="24:24" x14ac:dyDescent="0.2">
      <c r="X3431" s="11"/>
    </row>
    <row r="3432" spans="24:24" x14ac:dyDescent="0.2">
      <c r="X3432" s="11"/>
    </row>
    <row r="3433" spans="24:24" x14ac:dyDescent="0.2">
      <c r="X3433" s="11"/>
    </row>
    <row r="3434" spans="24:24" x14ac:dyDescent="0.2">
      <c r="X3434" s="11"/>
    </row>
    <row r="3435" spans="24:24" x14ac:dyDescent="0.2">
      <c r="X3435" s="11"/>
    </row>
    <row r="3436" spans="24:24" x14ac:dyDescent="0.2">
      <c r="X3436" s="11"/>
    </row>
    <row r="3437" spans="24:24" x14ac:dyDescent="0.2">
      <c r="X3437" s="11"/>
    </row>
    <row r="3438" spans="24:24" x14ac:dyDescent="0.2">
      <c r="X3438" s="11"/>
    </row>
    <row r="3439" spans="24:24" x14ac:dyDescent="0.2">
      <c r="X3439" s="11"/>
    </row>
    <row r="3440" spans="24:24" x14ac:dyDescent="0.2">
      <c r="X3440" s="11"/>
    </row>
    <row r="3441" spans="24:24" x14ac:dyDescent="0.2">
      <c r="X3441" s="11"/>
    </row>
    <row r="3442" spans="24:24" x14ac:dyDescent="0.2">
      <c r="X3442" s="11"/>
    </row>
    <row r="3443" spans="24:24" x14ac:dyDescent="0.2">
      <c r="X3443" s="11"/>
    </row>
    <row r="3444" spans="24:24" x14ac:dyDescent="0.2">
      <c r="X3444" s="11"/>
    </row>
    <row r="3445" spans="24:24" x14ac:dyDescent="0.2">
      <c r="X3445" s="11"/>
    </row>
    <row r="3446" spans="24:24" x14ac:dyDescent="0.2">
      <c r="X3446" s="11"/>
    </row>
    <row r="3447" spans="24:24" x14ac:dyDescent="0.2">
      <c r="X3447" s="11"/>
    </row>
    <row r="3448" spans="24:24" x14ac:dyDescent="0.2">
      <c r="X3448" s="11"/>
    </row>
    <row r="3449" spans="24:24" x14ac:dyDescent="0.2">
      <c r="X3449" s="11"/>
    </row>
    <row r="3450" spans="24:24" x14ac:dyDescent="0.2">
      <c r="X3450" s="11"/>
    </row>
    <row r="3451" spans="24:24" x14ac:dyDescent="0.2">
      <c r="X3451" s="11"/>
    </row>
    <row r="3452" spans="24:24" x14ac:dyDescent="0.2">
      <c r="X3452" s="11"/>
    </row>
    <row r="3453" spans="24:24" x14ac:dyDescent="0.2">
      <c r="X3453" s="11"/>
    </row>
    <row r="3454" spans="24:24" x14ac:dyDescent="0.2">
      <c r="X3454" s="11"/>
    </row>
    <row r="3455" spans="24:24" x14ac:dyDescent="0.2">
      <c r="X3455" s="11"/>
    </row>
    <row r="3456" spans="24:24" x14ac:dyDescent="0.2">
      <c r="X3456" s="11"/>
    </row>
    <row r="3457" spans="24:24" x14ac:dyDescent="0.2">
      <c r="X3457" s="11"/>
    </row>
    <row r="3458" spans="24:24" x14ac:dyDescent="0.2">
      <c r="X3458" s="11"/>
    </row>
    <row r="3459" spans="24:24" x14ac:dyDescent="0.2">
      <c r="X3459" s="11"/>
    </row>
    <row r="3460" spans="24:24" x14ac:dyDescent="0.2">
      <c r="X3460" s="11"/>
    </row>
    <row r="3461" spans="24:24" x14ac:dyDescent="0.2">
      <c r="X3461" s="11"/>
    </row>
    <row r="3462" spans="24:24" x14ac:dyDescent="0.2">
      <c r="X3462" s="11"/>
    </row>
    <row r="3463" spans="24:24" x14ac:dyDescent="0.2">
      <c r="X3463" s="11"/>
    </row>
    <row r="3464" spans="24:24" x14ac:dyDescent="0.2">
      <c r="X3464" s="11"/>
    </row>
    <row r="3465" spans="24:24" x14ac:dyDescent="0.2">
      <c r="X3465" s="11"/>
    </row>
    <row r="3466" spans="24:24" x14ac:dyDescent="0.2">
      <c r="X3466" s="11"/>
    </row>
    <row r="3467" spans="24:24" x14ac:dyDescent="0.2">
      <c r="X3467" s="11"/>
    </row>
    <row r="3468" spans="24:24" x14ac:dyDescent="0.2">
      <c r="X3468" s="11"/>
    </row>
    <row r="3469" spans="24:24" x14ac:dyDescent="0.2">
      <c r="X3469" s="11"/>
    </row>
    <row r="3470" spans="24:24" x14ac:dyDescent="0.2">
      <c r="X3470" s="11"/>
    </row>
    <row r="3471" spans="24:24" x14ac:dyDescent="0.2">
      <c r="X3471" s="11"/>
    </row>
    <row r="3472" spans="24:24" x14ac:dyDescent="0.2">
      <c r="X3472" s="11"/>
    </row>
    <row r="3473" spans="24:24" x14ac:dyDescent="0.2">
      <c r="X3473" s="11"/>
    </row>
    <row r="3474" spans="24:24" x14ac:dyDescent="0.2">
      <c r="X3474" s="11"/>
    </row>
    <row r="3475" spans="24:24" x14ac:dyDescent="0.2">
      <c r="X3475" s="11"/>
    </row>
    <row r="3476" spans="24:24" x14ac:dyDescent="0.2">
      <c r="X3476" s="11"/>
    </row>
    <row r="3477" spans="24:24" x14ac:dyDescent="0.2">
      <c r="X3477" s="11"/>
    </row>
    <row r="3478" spans="24:24" x14ac:dyDescent="0.2">
      <c r="X3478" s="11"/>
    </row>
    <row r="3479" spans="24:24" x14ac:dyDescent="0.2">
      <c r="X3479" s="11"/>
    </row>
    <row r="3480" spans="24:24" x14ac:dyDescent="0.2">
      <c r="X3480" s="11"/>
    </row>
    <row r="3481" spans="24:24" x14ac:dyDescent="0.2">
      <c r="X3481" s="11"/>
    </row>
    <row r="3482" spans="24:24" x14ac:dyDescent="0.2">
      <c r="X3482" s="11"/>
    </row>
    <row r="3483" spans="24:24" x14ac:dyDescent="0.2">
      <c r="X3483" s="11"/>
    </row>
    <row r="3484" spans="24:24" x14ac:dyDescent="0.2">
      <c r="X3484" s="11"/>
    </row>
    <row r="3485" spans="24:24" x14ac:dyDescent="0.2">
      <c r="X3485" s="11"/>
    </row>
    <row r="3486" spans="24:24" x14ac:dyDescent="0.2">
      <c r="X3486" s="11"/>
    </row>
    <row r="3487" spans="24:24" x14ac:dyDescent="0.2">
      <c r="X3487" s="11"/>
    </row>
    <row r="3488" spans="24:24" x14ac:dyDescent="0.2">
      <c r="X3488" s="11"/>
    </row>
    <row r="3489" spans="24:24" x14ac:dyDescent="0.2">
      <c r="X3489" s="11"/>
    </row>
    <row r="3490" spans="24:24" x14ac:dyDescent="0.2">
      <c r="X3490" s="11"/>
    </row>
    <row r="3491" spans="24:24" x14ac:dyDescent="0.2">
      <c r="X3491" s="11"/>
    </row>
    <row r="3492" spans="24:24" x14ac:dyDescent="0.2">
      <c r="X3492" s="11"/>
    </row>
    <row r="3493" spans="24:24" x14ac:dyDescent="0.2">
      <c r="X3493" s="11"/>
    </row>
    <row r="3494" spans="24:24" x14ac:dyDescent="0.2">
      <c r="X3494" s="11"/>
    </row>
    <row r="3495" spans="24:24" x14ac:dyDescent="0.2">
      <c r="X3495" s="11"/>
    </row>
    <row r="3496" spans="24:24" x14ac:dyDescent="0.2">
      <c r="X3496" s="11"/>
    </row>
    <row r="3497" spans="24:24" x14ac:dyDescent="0.2">
      <c r="X3497" s="11"/>
    </row>
    <row r="3498" spans="24:24" x14ac:dyDescent="0.2">
      <c r="X3498" s="11"/>
    </row>
    <row r="3499" spans="24:24" x14ac:dyDescent="0.2">
      <c r="X3499" s="11"/>
    </row>
    <row r="3500" spans="24:24" x14ac:dyDescent="0.2">
      <c r="X3500" s="11"/>
    </row>
    <row r="3501" spans="24:24" x14ac:dyDescent="0.2">
      <c r="X3501" s="11"/>
    </row>
    <row r="3502" spans="24:24" x14ac:dyDescent="0.2">
      <c r="X3502" s="11"/>
    </row>
    <row r="3503" spans="24:24" x14ac:dyDescent="0.2">
      <c r="X3503" s="11"/>
    </row>
    <row r="3504" spans="24:24" x14ac:dyDescent="0.2">
      <c r="X3504" s="11"/>
    </row>
    <row r="3505" spans="24:24" x14ac:dyDescent="0.2">
      <c r="X3505" s="11"/>
    </row>
    <row r="3506" spans="24:24" x14ac:dyDescent="0.2">
      <c r="X3506" s="11"/>
    </row>
    <row r="3507" spans="24:24" x14ac:dyDescent="0.2">
      <c r="X3507" s="11"/>
    </row>
    <row r="3508" spans="24:24" x14ac:dyDescent="0.2">
      <c r="X3508" s="11"/>
    </row>
    <row r="3509" spans="24:24" x14ac:dyDescent="0.2">
      <c r="X3509" s="11"/>
    </row>
    <row r="3510" spans="24:24" x14ac:dyDescent="0.2">
      <c r="X3510" s="11"/>
    </row>
    <row r="3511" spans="24:24" x14ac:dyDescent="0.2">
      <c r="X3511" s="11"/>
    </row>
    <row r="3512" spans="24:24" x14ac:dyDescent="0.2">
      <c r="X3512" s="11"/>
    </row>
    <row r="3513" spans="24:24" x14ac:dyDescent="0.2">
      <c r="X3513" s="11"/>
    </row>
    <row r="3514" spans="24:24" x14ac:dyDescent="0.2">
      <c r="X3514" s="11"/>
    </row>
    <row r="3515" spans="24:24" x14ac:dyDescent="0.2">
      <c r="X3515" s="11"/>
    </row>
    <row r="3516" spans="24:24" x14ac:dyDescent="0.2">
      <c r="X3516" s="11"/>
    </row>
    <row r="3517" spans="24:24" x14ac:dyDescent="0.2">
      <c r="X3517" s="11"/>
    </row>
    <row r="3518" spans="24:24" x14ac:dyDescent="0.2">
      <c r="X3518" s="11"/>
    </row>
    <row r="3519" spans="24:24" x14ac:dyDescent="0.2">
      <c r="X3519" s="11"/>
    </row>
    <row r="3520" spans="24:24" x14ac:dyDescent="0.2">
      <c r="X3520" s="11"/>
    </row>
    <row r="3521" spans="24:24" x14ac:dyDescent="0.2">
      <c r="X3521" s="11"/>
    </row>
    <row r="3522" spans="24:24" x14ac:dyDescent="0.2">
      <c r="X3522" s="11"/>
    </row>
    <row r="3523" spans="24:24" x14ac:dyDescent="0.2">
      <c r="X3523" s="11"/>
    </row>
    <row r="3524" spans="24:24" x14ac:dyDescent="0.2">
      <c r="X3524" s="11"/>
    </row>
    <row r="3525" spans="24:24" x14ac:dyDescent="0.2">
      <c r="X3525" s="11"/>
    </row>
    <row r="3526" spans="24:24" x14ac:dyDescent="0.2">
      <c r="X3526" s="11"/>
    </row>
    <row r="3527" spans="24:24" x14ac:dyDescent="0.2">
      <c r="X3527" s="11"/>
    </row>
    <row r="3528" spans="24:24" x14ac:dyDescent="0.2">
      <c r="X3528" s="11"/>
    </row>
    <row r="3529" spans="24:24" x14ac:dyDescent="0.2">
      <c r="X3529" s="11"/>
    </row>
    <row r="3530" spans="24:24" x14ac:dyDescent="0.2">
      <c r="X3530" s="11"/>
    </row>
    <row r="3531" spans="24:24" x14ac:dyDescent="0.2">
      <c r="X3531" s="11"/>
    </row>
    <row r="3532" spans="24:24" x14ac:dyDescent="0.2">
      <c r="X3532" s="11"/>
    </row>
    <row r="3533" spans="24:24" x14ac:dyDescent="0.2">
      <c r="X3533" s="11"/>
    </row>
    <row r="3534" spans="24:24" x14ac:dyDescent="0.2">
      <c r="X3534" s="11"/>
    </row>
    <row r="3535" spans="24:24" x14ac:dyDescent="0.2">
      <c r="X3535" s="11"/>
    </row>
    <row r="3536" spans="24:24" x14ac:dyDescent="0.2">
      <c r="X3536" s="11"/>
    </row>
    <row r="3537" spans="24:24" x14ac:dyDescent="0.2">
      <c r="X3537" s="11"/>
    </row>
    <row r="3538" spans="24:24" x14ac:dyDescent="0.2">
      <c r="X3538" s="11"/>
    </row>
    <row r="3539" spans="24:24" x14ac:dyDescent="0.2">
      <c r="X3539" s="11"/>
    </row>
    <row r="3540" spans="24:24" x14ac:dyDescent="0.2">
      <c r="X3540" s="11"/>
    </row>
    <row r="3541" spans="24:24" x14ac:dyDescent="0.2">
      <c r="X3541" s="11"/>
    </row>
    <row r="3542" spans="24:24" x14ac:dyDescent="0.2">
      <c r="X3542" s="11"/>
    </row>
    <row r="3543" spans="24:24" x14ac:dyDescent="0.2">
      <c r="X3543" s="11"/>
    </row>
    <row r="3544" spans="24:24" x14ac:dyDescent="0.2">
      <c r="X3544" s="11"/>
    </row>
    <row r="3545" spans="24:24" x14ac:dyDescent="0.2">
      <c r="X3545" s="11"/>
    </row>
    <row r="3546" spans="24:24" x14ac:dyDescent="0.2">
      <c r="X3546" s="11"/>
    </row>
    <row r="3547" spans="24:24" x14ac:dyDescent="0.2">
      <c r="X3547" s="11"/>
    </row>
    <row r="3548" spans="24:24" x14ac:dyDescent="0.2">
      <c r="X3548" s="11"/>
    </row>
    <row r="3549" spans="24:24" x14ac:dyDescent="0.2">
      <c r="X3549" s="11"/>
    </row>
    <row r="3550" spans="24:24" x14ac:dyDescent="0.2">
      <c r="X3550" s="11"/>
    </row>
    <row r="3551" spans="24:24" x14ac:dyDescent="0.2">
      <c r="X3551" s="11"/>
    </row>
    <row r="3552" spans="24:24" x14ac:dyDescent="0.2">
      <c r="X3552" s="11"/>
    </row>
    <row r="3553" spans="24:24" x14ac:dyDescent="0.2">
      <c r="X3553" s="11"/>
    </row>
    <row r="3554" spans="24:24" x14ac:dyDescent="0.2">
      <c r="X3554" s="11"/>
    </row>
    <row r="3555" spans="24:24" x14ac:dyDescent="0.2">
      <c r="X3555" s="11"/>
    </row>
    <row r="3556" spans="24:24" x14ac:dyDescent="0.2">
      <c r="X3556" s="11"/>
    </row>
    <row r="3557" spans="24:24" x14ac:dyDescent="0.2">
      <c r="X3557" s="11"/>
    </row>
    <row r="3558" spans="24:24" x14ac:dyDescent="0.2">
      <c r="X3558" s="11"/>
    </row>
    <row r="3559" spans="24:24" x14ac:dyDescent="0.2">
      <c r="X3559" s="11"/>
    </row>
    <row r="3560" spans="24:24" x14ac:dyDescent="0.2">
      <c r="X3560" s="11"/>
    </row>
    <row r="3561" spans="24:24" x14ac:dyDescent="0.2">
      <c r="X3561" s="11"/>
    </row>
    <row r="3562" spans="24:24" x14ac:dyDescent="0.2">
      <c r="X3562" s="11"/>
    </row>
    <row r="3563" spans="24:24" x14ac:dyDescent="0.2">
      <c r="X3563" s="11"/>
    </row>
    <row r="3564" spans="24:24" x14ac:dyDescent="0.2">
      <c r="X3564" s="11"/>
    </row>
    <row r="3565" spans="24:24" x14ac:dyDescent="0.2">
      <c r="X3565" s="11"/>
    </row>
    <row r="3566" spans="24:24" x14ac:dyDescent="0.2">
      <c r="X3566" s="11"/>
    </row>
    <row r="3567" spans="24:24" x14ac:dyDescent="0.2">
      <c r="X3567" s="11"/>
    </row>
    <row r="3568" spans="24:24" x14ac:dyDescent="0.2">
      <c r="X3568" s="11"/>
    </row>
    <row r="3569" spans="24:24" x14ac:dyDescent="0.2">
      <c r="X3569" s="11"/>
    </row>
    <row r="3570" spans="24:24" x14ac:dyDescent="0.2">
      <c r="X3570" s="11"/>
    </row>
    <row r="3571" spans="24:24" x14ac:dyDescent="0.2">
      <c r="X3571" s="11"/>
    </row>
    <row r="3572" spans="24:24" x14ac:dyDescent="0.2">
      <c r="X3572" s="11"/>
    </row>
    <row r="3573" spans="24:24" x14ac:dyDescent="0.2">
      <c r="X3573" s="11"/>
    </row>
    <row r="3574" spans="24:24" x14ac:dyDescent="0.2">
      <c r="X3574" s="11"/>
    </row>
    <row r="3575" spans="24:24" x14ac:dyDescent="0.2">
      <c r="X3575" s="11"/>
    </row>
    <row r="3576" spans="24:24" x14ac:dyDescent="0.2">
      <c r="X3576" s="11"/>
    </row>
    <row r="3577" spans="24:24" x14ac:dyDescent="0.2">
      <c r="X3577" s="11"/>
    </row>
    <row r="3578" spans="24:24" x14ac:dyDescent="0.2">
      <c r="X3578" s="11"/>
    </row>
    <row r="3579" spans="24:24" x14ac:dyDescent="0.2">
      <c r="X3579" s="11"/>
    </row>
    <row r="3580" spans="24:24" x14ac:dyDescent="0.2">
      <c r="X3580" s="11"/>
    </row>
    <row r="3581" spans="24:24" x14ac:dyDescent="0.2">
      <c r="X3581" s="11"/>
    </row>
    <row r="3582" spans="24:24" x14ac:dyDescent="0.2">
      <c r="X3582" s="11"/>
    </row>
    <row r="3583" spans="24:24" x14ac:dyDescent="0.2">
      <c r="X3583" s="11"/>
    </row>
    <row r="3584" spans="24:24" x14ac:dyDescent="0.2">
      <c r="X3584" s="11"/>
    </row>
    <row r="3585" spans="24:24" x14ac:dyDescent="0.2">
      <c r="X3585" s="11"/>
    </row>
    <row r="3586" spans="24:24" x14ac:dyDescent="0.2">
      <c r="X3586" s="11"/>
    </row>
    <row r="3587" spans="24:24" x14ac:dyDescent="0.2">
      <c r="X3587" s="11"/>
    </row>
    <row r="3588" spans="24:24" x14ac:dyDescent="0.2">
      <c r="X3588" s="11"/>
    </row>
    <row r="3589" spans="24:24" x14ac:dyDescent="0.2">
      <c r="X3589" s="11"/>
    </row>
    <row r="3590" spans="24:24" x14ac:dyDescent="0.2">
      <c r="X3590" s="11"/>
    </row>
    <row r="3591" spans="24:24" x14ac:dyDescent="0.2">
      <c r="X3591" s="11"/>
    </row>
    <row r="3592" spans="24:24" x14ac:dyDescent="0.2">
      <c r="X3592" s="11"/>
    </row>
    <row r="3593" spans="24:24" x14ac:dyDescent="0.2">
      <c r="X3593" s="11"/>
    </row>
    <row r="3594" spans="24:24" x14ac:dyDescent="0.2">
      <c r="X3594" s="11"/>
    </row>
    <row r="3595" spans="24:24" x14ac:dyDescent="0.2">
      <c r="X3595" s="11"/>
    </row>
    <row r="3596" spans="24:24" x14ac:dyDescent="0.2">
      <c r="X3596" s="11"/>
    </row>
    <row r="3597" spans="24:24" x14ac:dyDescent="0.2">
      <c r="X3597" s="11"/>
    </row>
    <row r="3598" spans="24:24" x14ac:dyDescent="0.2">
      <c r="X3598" s="11"/>
    </row>
    <row r="3599" spans="24:24" x14ac:dyDescent="0.2">
      <c r="X3599" s="11"/>
    </row>
    <row r="3600" spans="24:24" x14ac:dyDescent="0.2">
      <c r="X3600" s="11"/>
    </row>
    <row r="3601" spans="24:24" x14ac:dyDescent="0.2">
      <c r="X3601" s="11"/>
    </row>
    <row r="3602" spans="24:24" x14ac:dyDescent="0.2">
      <c r="X3602" s="11"/>
    </row>
    <row r="3603" spans="24:24" x14ac:dyDescent="0.2">
      <c r="X3603" s="11"/>
    </row>
    <row r="3604" spans="24:24" x14ac:dyDescent="0.2">
      <c r="X3604" s="11"/>
    </row>
    <row r="3605" spans="24:24" x14ac:dyDescent="0.2">
      <c r="X3605" s="11"/>
    </row>
    <row r="3606" spans="24:24" x14ac:dyDescent="0.2">
      <c r="X3606" s="11"/>
    </row>
    <row r="3607" spans="24:24" x14ac:dyDescent="0.2">
      <c r="X3607" s="11"/>
    </row>
    <row r="3608" spans="24:24" x14ac:dyDescent="0.2">
      <c r="X3608" s="11"/>
    </row>
    <row r="3609" spans="24:24" x14ac:dyDescent="0.2">
      <c r="X3609" s="11"/>
    </row>
    <row r="3610" spans="24:24" x14ac:dyDescent="0.2">
      <c r="X3610" s="11"/>
    </row>
    <row r="3611" spans="24:24" x14ac:dyDescent="0.2">
      <c r="X3611" s="11"/>
    </row>
    <row r="3612" spans="24:24" x14ac:dyDescent="0.2">
      <c r="X3612" s="11"/>
    </row>
    <row r="3613" spans="24:24" x14ac:dyDescent="0.2">
      <c r="X3613" s="11"/>
    </row>
    <row r="3614" spans="24:24" x14ac:dyDescent="0.2">
      <c r="X3614" s="11"/>
    </row>
    <row r="3615" spans="24:24" x14ac:dyDescent="0.2">
      <c r="X3615" s="11"/>
    </row>
    <row r="3616" spans="24:24" x14ac:dyDescent="0.2">
      <c r="X3616" s="11"/>
    </row>
    <row r="3617" spans="24:24" x14ac:dyDescent="0.2">
      <c r="X3617" s="11"/>
    </row>
    <row r="3618" spans="24:24" x14ac:dyDescent="0.2">
      <c r="X3618" s="11"/>
    </row>
    <row r="3619" spans="24:24" x14ac:dyDescent="0.2">
      <c r="X3619" s="11"/>
    </row>
    <row r="3620" spans="24:24" x14ac:dyDescent="0.2">
      <c r="X3620" s="11"/>
    </row>
    <row r="3621" spans="24:24" x14ac:dyDescent="0.2">
      <c r="X3621" s="11"/>
    </row>
    <row r="3622" spans="24:24" x14ac:dyDescent="0.2">
      <c r="X3622" s="11"/>
    </row>
    <row r="3623" spans="24:24" x14ac:dyDescent="0.2">
      <c r="X3623" s="11"/>
    </row>
    <row r="3624" spans="24:24" x14ac:dyDescent="0.2">
      <c r="X3624" s="11"/>
    </row>
    <row r="3625" spans="24:24" x14ac:dyDescent="0.2">
      <c r="X3625" s="11"/>
    </row>
    <row r="3626" spans="24:24" x14ac:dyDescent="0.2">
      <c r="X3626" s="11"/>
    </row>
    <row r="3627" spans="24:24" x14ac:dyDescent="0.2">
      <c r="X3627" s="11"/>
    </row>
    <row r="3628" spans="24:24" x14ac:dyDescent="0.2">
      <c r="X3628" s="11"/>
    </row>
    <row r="3629" spans="24:24" x14ac:dyDescent="0.2">
      <c r="X3629" s="11"/>
    </row>
    <row r="3630" spans="24:24" x14ac:dyDescent="0.2">
      <c r="X3630" s="11"/>
    </row>
    <row r="3631" spans="24:24" x14ac:dyDescent="0.2">
      <c r="X3631" s="11"/>
    </row>
    <row r="3632" spans="24:24" x14ac:dyDescent="0.2">
      <c r="X3632" s="11"/>
    </row>
    <row r="3633" spans="24:24" x14ac:dyDescent="0.2">
      <c r="X3633" s="11"/>
    </row>
    <row r="3634" spans="24:24" x14ac:dyDescent="0.2">
      <c r="X3634" s="11"/>
    </row>
    <row r="3635" spans="24:24" x14ac:dyDescent="0.2">
      <c r="X3635" s="11"/>
    </row>
    <row r="3636" spans="24:24" x14ac:dyDescent="0.2">
      <c r="X3636" s="11"/>
    </row>
    <row r="3637" spans="24:24" x14ac:dyDescent="0.2">
      <c r="X3637" s="11"/>
    </row>
    <row r="3638" spans="24:24" x14ac:dyDescent="0.2">
      <c r="X3638" s="11"/>
    </row>
    <row r="3639" spans="24:24" x14ac:dyDescent="0.2">
      <c r="X3639" s="11"/>
    </row>
    <row r="3640" spans="24:24" x14ac:dyDescent="0.2">
      <c r="X3640" s="11"/>
    </row>
    <row r="3641" spans="24:24" x14ac:dyDescent="0.2">
      <c r="X3641" s="11"/>
    </row>
    <row r="3642" spans="24:24" x14ac:dyDescent="0.2">
      <c r="X3642" s="11"/>
    </row>
    <row r="3643" spans="24:24" x14ac:dyDescent="0.2">
      <c r="X3643" s="11"/>
    </row>
    <row r="3644" spans="24:24" x14ac:dyDescent="0.2">
      <c r="X3644" s="11"/>
    </row>
    <row r="3645" spans="24:24" x14ac:dyDescent="0.2">
      <c r="X3645" s="11"/>
    </row>
    <row r="3646" spans="24:24" x14ac:dyDescent="0.2">
      <c r="X3646" s="11"/>
    </row>
    <row r="3647" spans="24:24" x14ac:dyDescent="0.2">
      <c r="X3647" s="11"/>
    </row>
    <row r="3648" spans="24:24" x14ac:dyDescent="0.2">
      <c r="X3648" s="11"/>
    </row>
    <row r="3649" spans="24:24" x14ac:dyDescent="0.2">
      <c r="X3649" s="11"/>
    </row>
    <row r="3650" spans="24:24" x14ac:dyDescent="0.2">
      <c r="X3650" s="11"/>
    </row>
    <row r="3651" spans="24:24" x14ac:dyDescent="0.2">
      <c r="X3651" s="11"/>
    </row>
    <row r="3652" spans="24:24" x14ac:dyDescent="0.2">
      <c r="X3652" s="11"/>
    </row>
    <row r="3653" spans="24:24" x14ac:dyDescent="0.2">
      <c r="X3653" s="11"/>
    </row>
    <row r="3654" spans="24:24" x14ac:dyDescent="0.2">
      <c r="X3654" s="11"/>
    </row>
    <row r="3655" spans="24:24" x14ac:dyDescent="0.2">
      <c r="X3655" s="11"/>
    </row>
    <row r="3656" spans="24:24" x14ac:dyDescent="0.2">
      <c r="X3656" s="11"/>
    </row>
    <row r="3657" spans="24:24" x14ac:dyDescent="0.2">
      <c r="X3657" s="11"/>
    </row>
    <row r="3658" spans="24:24" x14ac:dyDescent="0.2">
      <c r="X3658" s="11"/>
    </row>
    <row r="3659" spans="24:24" x14ac:dyDescent="0.2">
      <c r="X3659" s="11"/>
    </row>
    <row r="3660" spans="24:24" x14ac:dyDescent="0.2">
      <c r="X3660" s="11"/>
    </row>
    <row r="3661" spans="24:24" x14ac:dyDescent="0.2">
      <c r="X3661" s="11"/>
    </row>
    <row r="3662" spans="24:24" x14ac:dyDescent="0.2">
      <c r="X3662" s="11"/>
    </row>
    <row r="3663" spans="24:24" x14ac:dyDescent="0.2">
      <c r="X3663" s="11"/>
    </row>
    <row r="3664" spans="24:24" x14ac:dyDescent="0.2">
      <c r="X3664" s="11"/>
    </row>
    <row r="3665" spans="24:24" x14ac:dyDescent="0.2">
      <c r="X3665" s="11"/>
    </row>
    <row r="3666" spans="24:24" x14ac:dyDescent="0.2">
      <c r="X3666" s="11"/>
    </row>
    <row r="3667" spans="24:24" x14ac:dyDescent="0.2">
      <c r="X3667" s="11"/>
    </row>
    <row r="3668" spans="24:24" x14ac:dyDescent="0.2">
      <c r="X3668" s="11"/>
    </row>
    <row r="3669" spans="24:24" x14ac:dyDescent="0.2">
      <c r="X3669" s="11"/>
    </row>
    <row r="3670" spans="24:24" x14ac:dyDescent="0.2">
      <c r="X3670" s="11"/>
    </row>
    <row r="3671" spans="24:24" x14ac:dyDescent="0.2">
      <c r="X3671" s="11"/>
    </row>
    <row r="3672" spans="24:24" x14ac:dyDescent="0.2">
      <c r="X3672" s="11"/>
    </row>
    <row r="3673" spans="24:24" x14ac:dyDescent="0.2">
      <c r="X3673" s="11"/>
    </row>
    <row r="3674" spans="24:24" x14ac:dyDescent="0.2">
      <c r="X3674" s="11"/>
    </row>
    <row r="3675" spans="24:24" x14ac:dyDescent="0.2">
      <c r="X3675" s="11"/>
    </row>
    <row r="3676" spans="24:24" x14ac:dyDescent="0.2">
      <c r="X3676" s="11"/>
    </row>
    <row r="3677" spans="24:24" x14ac:dyDescent="0.2">
      <c r="X3677" s="11"/>
    </row>
    <row r="3678" spans="24:24" x14ac:dyDescent="0.2">
      <c r="X3678" s="11"/>
    </row>
    <row r="3679" spans="24:24" x14ac:dyDescent="0.2">
      <c r="X3679" s="11"/>
    </row>
    <row r="3680" spans="24:24" x14ac:dyDescent="0.2">
      <c r="X3680" s="11"/>
    </row>
    <row r="3681" spans="24:24" x14ac:dyDescent="0.2">
      <c r="X3681" s="11"/>
    </row>
    <row r="3682" spans="24:24" x14ac:dyDescent="0.2">
      <c r="X3682" s="11"/>
    </row>
    <row r="3683" spans="24:24" x14ac:dyDescent="0.2">
      <c r="X3683" s="11"/>
    </row>
    <row r="3684" spans="24:24" x14ac:dyDescent="0.2">
      <c r="X3684" s="11"/>
    </row>
    <row r="3685" spans="24:24" x14ac:dyDescent="0.2">
      <c r="X3685" s="11"/>
    </row>
    <row r="3686" spans="24:24" x14ac:dyDescent="0.2">
      <c r="X3686" s="11"/>
    </row>
    <row r="3687" spans="24:24" x14ac:dyDescent="0.2">
      <c r="X3687" s="11"/>
    </row>
    <row r="3688" spans="24:24" x14ac:dyDescent="0.2">
      <c r="X3688" s="11"/>
    </row>
    <row r="3689" spans="24:24" x14ac:dyDescent="0.2">
      <c r="X3689" s="11"/>
    </row>
    <row r="3690" spans="24:24" x14ac:dyDescent="0.2">
      <c r="X3690" s="11"/>
    </row>
    <row r="3691" spans="24:24" x14ac:dyDescent="0.2">
      <c r="X3691" s="11"/>
    </row>
    <row r="3692" spans="24:24" x14ac:dyDescent="0.2">
      <c r="X3692" s="11"/>
    </row>
    <row r="3693" spans="24:24" x14ac:dyDescent="0.2">
      <c r="X3693" s="11"/>
    </row>
    <row r="3694" spans="24:24" x14ac:dyDescent="0.2">
      <c r="X3694" s="11"/>
    </row>
    <row r="3695" spans="24:24" x14ac:dyDescent="0.2">
      <c r="X3695" s="11"/>
    </row>
    <row r="3696" spans="24:24" x14ac:dyDescent="0.2">
      <c r="X3696" s="11"/>
    </row>
    <row r="3697" spans="24:24" x14ac:dyDescent="0.2">
      <c r="X3697" s="11"/>
    </row>
    <row r="3698" spans="24:24" x14ac:dyDescent="0.2">
      <c r="X3698" s="11"/>
    </row>
    <row r="3699" spans="24:24" x14ac:dyDescent="0.2">
      <c r="X3699" s="11"/>
    </row>
    <row r="3700" spans="24:24" x14ac:dyDescent="0.2">
      <c r="X3700" s="11"/>
    </row>
    <row r="3701" spans="24:24" x14ac:dyDescent="0.2">
      <c r="X3701" s="11"/>
    </row>
    <row r="3702" spans="24:24" x14ac:dyDescent="0.2">
      <c r="X3702" s="11"/>
    </row>
    <row r="3703" spans="24:24" x14ac:dyDescent="0.2">
      <c r="X3703" s="11"/>
    </row>
    <row r="3704" spans="24:24" x14ac:dyDescent="0.2">
      <c r="X3704" s="11"/>
    </row>
    <row r="3705" spans="24:24" x14ac:dyDescent="0.2">
      <c r="X3705" s="11"/>
    </row>
    <row r="3706" spans="24:24" x14ac:dyDescent="0.2">
      <c r="X3706" s="11"/>
    </row>
    <row r="3707" spans="24:24" x14ac:dyDescent="0.2">
      <c r="X3707" s="11"/>
    </row>
    <row r="3708" spans="24:24" x14ac:dyDescent="0.2">
      <c r="X3708" s="11"/>
    </row>
    <row r="3709" spans="24:24" x14ac:dyDescent="0.2">
      <c r="X3709" s="11"/>
    </row>
    <row r="3710" spans="24:24" x14ac:dyDescent="0.2">
      <c r="X3710" s="11"/>
    </row>
    <row r="3711" spans="24:24" x14ac:dyDescent="0.2">
      <c r="X3711" s="11"/>
    </row>
    <row r="3712" spans="24:24" x14ac:dyDescent="0.2">
      <c r="X3712" s="11"/>
    </row>
    <row r="3713" spans="24:24" x14ac:dyDescent="0.2">
      <c r="X3713" s="11"/>
    </row>
    <row r="3714" spans="24:24" x14ac:dyDescent="0.2">
      <c r="X3714" s="11"/>
    </row>
    <row r="3715" spans="24:24" x14ac:dyDescent="0.2">
      <c r="X3715" s="11"/>
    </row>
    <row r="3716" spans="24:24" x14ac:dyDescent="0.2">
      <c r="X3716" s="11"/>
    </row>
    <row r="3717" spans="24:24" x14ac:dyDescent="0.2">
      <c r="X3717" s="11"/>
    </row>
    <row r="3718" spans="24:24" x14ac:dyDescent="0.2">
      <c r="X3718" s="11"/>
    </row>
    <row r="3719" spans="24:24" x14ac:dyDescent="0.2">
      <c r="X3719" s="11"/>
    </row>
    <row r="3720" spans="24:24" x14ac:dyDescent="0.2">
      <c r="X3720" s="11"/>
    </row>
    <row r="3721" spans="24:24" x14ac:dyDescent="0.2">
      <c r="X3721" s="11"/>
    </row>
    <row r="3722" spans="24:24" x14ac:dyDescent="0.2">
      <c r="X3722" s="11"/>
    </row>
    <row r="3723" spans="24:24" x14ac:dyDescent="0.2">
      <c r="X3723" s="11"/>
    </row>
    <row r="3724" spans="24:24" x14ac:dyDescent="0.2">
      <c r="X3724" s="11"/>
    </row>
    <row r="3725" spans="24:24" x14ac:dyDescent="0.2">
      <c r="X3725" s="11"/>
    </row>
    <row r="3726" spans="24:24" x14ac:dyDescent="0.2">
      <c r="X3726" s="11"/>
    </row>
    <row r="3727" spans="24:24" x14ac:dyDescent="0.2">
      <c r="X3727" s="11"/>
    </row>
    <row r="3728" spans="24:24" x14ac:dyDescent="0.2">
      <c r="X3728" s="11"/>
    </row>
    <row r="3729" spans="24:24" x14ac:dyDescent="0.2">
      <c r="X3729" s="11"/>
    </row>
    <row r="3730" spans="24:24" x14ac:dyDescent="0.2">
      <c r="X3730" s="11"/>
    </row>
    <row r="3731" spans="24:24" x14ac:dyDescent="0.2">
      <c r="X3731" s="11"/>
    </row>
    <row r="3732" spans="24:24" x14ac:dyDescent="0.2">
      <c r="X3732" s="11"/>
    </row>
    <row r="3733" spans="24:24" x14ac:dyDescent="0.2">
      <c r="X3733" s="11"/>
    </row>
    <row r="3734" spans="24:24" x14ac:dyDescent="0.2">
      <c r="X3734" s="11"/>
    </row>
    <row r="3735" spans="24:24" x14ac:dyDescent="0.2">
      <c r="X3735" s="11"/>
    </row>
    <row r="3736" spans="24:24" x14ac:dyDescent="0.2">
      <c r="X3736" s="11"/>
    </row>
    <row r="3737" spans="24:24" x14ac:dyDescent="0.2">
      <c r="X3737" s="11"/>
    </row>
    <row r="3738" spans="24:24" x14ac:dyDescent="0.2">
      <c r="X3738" s="11"/>
    </row>
    <row r="3739" spans="24:24" x14ac:dyDescent="0.2">
      <c r="X3739" s="11"/>
    </row>
    <row r="3740" spans="24:24" x14ac:dyDescent="0.2">
      <c r="X3740" s="11"/>
    </row>
    <row r="3741" spans="24:24" x14ac:dyDescent="0.2">
      <c r="X3741" s="11"/>
    </row>
    <row r="3742" spans="24:24" x14ac:dyDescent="0.2">
      <c r="X3742" s="11"/>
    </row>
    <row r="3743" spans="24:24" x14ac:dyDescent="0.2">
      <c r="X3743" s="11"/>
    </row>
    <row r="3744" spans="24:24" x14ac:dyDescent="0.2">
      <c r="X3744" s="11"/>
    </row>
    <row r="3745" spans="24:24" x14ac:dyDescent="0.2">
      <c r="X3745" s="11"/>
    </row>
    <row r="3746" spans="24:24" x14ac:dyDescent="0.2">
      <c r="X3746" s="11"/>
    </row>
    <row r="3747" spans="24:24" x14ac:dyDescent="0.2">
      <c r="X3747" s="11"/>
    </row>
    <row r="3748" spans="24:24" x14ac:dyDescent="0.2">
      <c r="X3748" s="11"/>
    </row>
    <row r="3749" spans="24:24" x14ac:dyDescent="0.2">
      <c r="X3749" s="11"/>
    </row>
    <row r="3750" spans="24:24" x14ac:dyDescent="0.2">
      <c r="X3750" s="11"/>
    </row>
    <row r="3751" spans="24:24" x14ac:dyDescent="0.2">
      <c r="X3751" s="11"/>
    </row>
    <row r="3752" spans="24:24" x14ac:dyDescent="0.2">
      <c r="X3752" s="11"/>
    </row>
    <row r="3753" spans="24:24" x14ac:dyDescent="0.2">
      <c r="X3753" s="11"/>
    </row>
    <row r="3754" spans="24:24" x14ac:dyDescent="0.2">
      <c r="X3754" s="11"/>
    </row>
    <row r="3755" spans="24:24" x14ac:dyDescent="0.2">
      <c r="X3755" s="11"/>
    </row>
    <row r="3756" spans="24:24" x14ac:dyDescent="0.2">
      <c r="X3756" s="11"/>
    </row>
    <row r="3757" spans="24:24" x14ac:dyDescent="0.2">
      <c r="X3757" s="11"/>
    </row>
    <row r="3758" spans="24:24" x14ac:dyDescent="0.2">
      <c r="X3758" s="11"/>
    </row>
    <row r="3759" spans="24:24" x14ac:dyDescent="0.2">
      <c r="X3759" s="11"/>
    </row>
    <row r="3760" spans="24:24" x14ac:dyDescent="0.2">
      <c r="X3760" s="11"/>
    </row>
    <row r="3761" spans="24:24" x14ac:dyDescent="0.2">
      <c r="X3761" s="11"/>
    </row>
    <row r="3762" spans="24:24" x14ac:dyDescent="0.2">
      <c r="X3762" s="11"/>
    </row>
    <row r="3763" spans="24:24" x14ac:dyDescent="0.2">
      <c r="X3763" s="11"/>
    </row>
    <row r="3764" spans="24:24" x14ac:dyDescent="0.2">
      <c r="X3764" s="11"/>
    </row>
    <row r="3765" spans="24:24" x14ac:dyDescent="0.2">
      <c r="X3765" s="11"/>
    </row>
    <row r="3766" spans="24:24" x14ac:dyDescent="0.2">
      <c r="X3766" s="11"/>
    </row>
    <row r="3767" spans="24:24" x14ac:dyDescent="0.2">
      <c r="X3767" s="11"/>
    </row>
    <row r="3768" spans="24:24" x14ac:dyDescent="0.2">
      <c r="X3768" s="11"/>
    </row>
    <row r="3769" spans="24:24" x14ac:dyDescent="0.2">
      <c r="X3769" s="11"/>
    </row>
    <row r="3770" spans="24:24" x14ac:dyDescent="0.2">
      <c r="X3770" s="11"/>
    </row>
    <row r="3771" spans="24:24" x14ac:dyDescent="0.2">
      <c r="X3771" s="11"/>
    </row>
    <row r="3772" spans="24:24" x14ac:dyDescent="0.2">
      <c r="X3772" s="11"/>
    </row>
    <row r="3773" spans="24:24" x14ac:dyDescent="0.2">
      <c r="X3773" s="11"/>
    </row>
    <row r="3774" spans="24:24" x14ac:dyDescent="0.2">
      <c r="X3774" s="11"/>
    </row>
    <row r="3775" spans="24:24" x14ac:dyDescent="0.2">
      <c r="X3775" s="11"/>
    </row>
    <row r="3776" spans="24:24" x14ac:dyDescent="0.2">
      <c r="X3776" s="11"/>
    </row>
    <row r="3777" spans="24:24" x14ac:dyDescent="0.2">
      <c r="X3777" s="11"/>
    </row>
    <row r="3778" spans="24:24" x14ac:dyDescent="0.2">
      <c r="X3778" s="11"/>
    </row>
    <row r="3779" spans="24:24" x14ac:dyDescent="0.2">
      <c r="X3779" s="11"/>
    </row>
    <row r="3780" spans="24:24" x14ac:dyDescent="0.2">
      <c r="X3780" s="11"/>
    </row>
    <row r="3781" spans="24:24" x14ac:dyDescent="0.2">
      <c r="X3781" s="11"/>
    </row>
    <row r="3782" spans="24:24" x14ac:dyDescent="0.2">
      <c r="X3782" s="11"/>
    </row>
    <row r="3783" spans="24:24" x14ac:dyDescent="0.2">
      <c r="X3783" s="11"/>
    </row>
    <row r="3784" spans="24:24" x14ac:dyDescent="0.2">
      <c r="X3784" s="11"/>
    </row>
    <row r="3785" spans="24:24" x14ac:dyDescent="0.2">
      <c r="X3785" s="11"/>
    </row>
    <row r="3786" spans="24:24" x14ac:dyDescent="0.2">
      <c r="X3786" s="11"/>
    </row>
    <row r="3787" spans="24:24" x14ac:dyDescent="0.2">
      <c r="X3787" s="11"/>
    </row>
    <row r="3788" spans="24:24" x14ac:dyDescent="0.2">
      <c r="X3788" s="11"/>
    </row>
    <row r="3789" spans="24:24" x14ac:dyDescent="0.2">
      <c r="X3789" s="11"/>
    </row>
    <row r="3790" spans="24:24" x14ac:dyDescent="0.2">
      <c r="X3790" s="11"/>
    </row>
    <row r="3791" spans="24:24" x14ac:dyDescent="0.2">
      <c r="X3791" s="11"/>
    </row>
    <row r="3792" spans="24:24" x14ac:dyDescent="0.2">
      <c r="X3792" s="11"/>
    </row>
    <row r="3793" spans="24:24" x14ac:dyDescent="0.2">
      <c r="X3793" s="11"/>
    </row>
    <row r="3794" spans="24:24" x14ac:dyDescent="0.2">
      <c r="X3794" s="11"/>
    </row>
    <row r="3795" spans="24:24" x14ac:dyDescent="0.2">
      <c r="X3795" s="11"/>
    </row>
    <row r="3796" spans="24:24" x14ac:dyDescent="0.2">
      <c r="X3796" s="11"/>
    </row>
    <row r="3797" spans="24:24" x14ac:dyDescent="0.2">
      <c r="X3797" s="11"/>
    </row>
    <row r="3798" spans="24:24" x14ac:dyDescent="0.2">
      <c r="X3798" s="11"/>
    </row>
    <row r="3799" spans="24:24" x14ac:dyDescent="0.2">
      <c r="X3799" s="11"/>
    </row>
    <row r="3800" spans="24:24" x14ac:dyDescent="0.2">
      <c r="X3800" s="11"/>
    </row>
    <row r="3801" spans="24:24" x14ac:dyDescent="0.2">
      <c r="X3801" s="11"/>
    </row>
    <row r="3802" spans="24:24" x14ac:dyDescent="0.2">
      <c r="X3802" s="11"/>
    </row>
    <row r="3803" spans="24:24" x14ac:dyDescent="0.2">
      <c r="X3803" s="11"/>
    </row>
    <row r="3804" spans="24:24" x14ac:dyDescent="0.2">
      <c r="X3804" s="11"/>
    </row>
    <row r="3805" spans="24:24" x14ac:dyDescent="0.2">
      <c r="X3805" s="11"/>
    </row>
    <row r="3806" spans="24:24" x14ac:dyDescent="0.2">
      <c r="X3806" s="11"/>
    </row>
    <row r="3807" spans="24:24" x14ac:dyDescent="0.2">
      <c r="X3807" s="11"/>
    </row>
    <row r="3808" spans="24:24" x14ac:dyDescent="0.2">
      <c r="X3808" s="11"/>
    </row>
    <row r="3809" spans="24:24" x14ac:dyDescent="0.2">
      <c r="X3809" s="11"/>
    </row>
    <row r="3810" spans="24:24" x14ac:dyDescent="0.2">
      <c r="X3810" s="11"/>
    </row>
    <row r="3811" spans="24:24" x14ac:dyDescent="0.2">
      <c r="X3811" s="11"/>
    </row>
    <row r="3812" spans="24:24" x14ac:dyDescent="0.2">
      <c r="X3812" s="11"/>
    </row>
    <row r="3813" spans="24:24" x14ac:dyDescent="0.2">
      <c r="X3813" s="11"/>
    </row>
    <row r="3814" spans="24:24" x14ac:dyDescent="0.2">
      <c r="X3814" s="11"/>
    </row>
    <row r="3815" spans="24:24" x14ac:dyDescent="0.2">
      <c r="X3815" s="11"/>
    </row>
    <row r="3816" spans="24:24" x14ac:dyDescent="0.2">
      <c r="X3816" s="11"/>
    </row>
    <row r="3817" spans="24:24" x14ac:dyDescent="0.2">
      <c r="X3817" s="11"/>
    </row>
    <row r="3818" spans="24:24" x14ac:dyDescent="0.2">
      <c r="X3818" s="11"/>
    </row>
    <row r="3819" spans="24:24" x14ac:dyDescent="0.2">
      <c r="X3819" s="11"/>
    </row>
    <row r="3820" spans="24:24" x14ac:dyDescent="0.2">
      <c r="X3820" s="11"/>
    </row>
    <row r="3821" spans="24:24" x14ac:dyDescent="0.2">
      <c r="X3821" s="11"/>
    </row>
    <row r="3822" spans="24:24" x14ac:dyDescent="0.2">
      <c r="X3822" s="11"/>
    </row>
    <row r="3823" spans="24:24" x14ac:dyDescent="0.2">
      <c r="X3823" s="11"/>
    </row>
    <row r="3824" spans="24:24" x14ac:dyDescent="0.2">
      <c r="X3824" s="11"/>
    </row>
    <row r="3825" spans="24:24" x14ac:dyDescent="0.2">
      <c r="X3825" s="11"/>
    </row>
    <row r="3826" spans="24:24" x14ac:dyDescent="0.2">
      <c r="X3826" s="11"/>
    </row>
    <row r="3827" spans="24:24" x14ac:dyDescent="0.2">
      <c r="X3827" s="11"/>
    </row>
    <row r="3828" spans="24:24" x14ac:dyDescent="0.2">
      <c r="X3828" s="11"/>
    </row>
    <row r="3829" spans="24:24" x14ac:dyDescent="0.2">
      <c r="X3829" s="11"/>
    </row>
    <row r="3830" spans="24:24" x14ac:dyDescent="0.2">
      <c r="X3830" s="11"/>
    </row>
    <row r="3831" spans="24:24" x14ac:dyDescent="0.2">
      <c r="X3831" s="11"/>
    </row>
    <row r="3832" spans="24:24" x14ac:dyDescent="0.2">
      <c r="X3832" s="11"/>
    </row>
    <row r="3833" spans="24:24" x14ac:dyDescent="0.2">
      <c r="X3833" s="11"/>
    </row>
    <row r="3834" spans="24:24" x14ac:dyDescent="0.2">
      <c r="X3834" s="11"/>
    </row>
    <row r="3835" spans="24:24" x14ac:dyDescent="0.2">
      <c r="X3835" s="11"/>
    </row>
    <row r="3836" spans="24:24" x14ac:dyDescent="0.2">
      <c r="X3836" s="11"/>
    </row>
    <row r="3837" spans="24:24" x14ac:dyDescent="0.2">
      <c r="X3837" s="11"/>
    </row>
    <row r="3838" spans="24:24" x14ac:dyDescent="0.2">
      <c r="X3838" s="11"/>
    </row>
    <row r="3839" spans="24:24" x14ac:dyDescent="0.2">
      <c r="X3839" s="11"/>
    </row>
    <row r="3840" spans="24:24" x14ac:dyDescent="0.2">
      <c r="X3840" s="11"/>
    </row>
    <row r="3841" spans="24:24" x14ac:dyDescent="0.2">
      <c r="X3841" s="11"/>
    </row>
    <row r="3842" spans="24:24" x14ac:dyDescent="0.2">
      <c r="X3842" s="11"/>
    </row>
    <row r="3843" spans="24:24" x14ac:dyDescent="0.2">
      <c r="X3843" s="11"/>
    </row>
    <row r="3844" spans="24:24" x14ac:dyDescent="0.2">
      <c r="X3844" s="11"/>
    </row>
    <row r="3845" spans="24:24" x14ac:dyDescent="0.2">
      <c r="X3845" s="11"/>
    </row>
    <row r="3846" spans="24:24" x14ac:dyDescent="0.2">
      <c r="X3846" s="11"/>
    </row>
    <row r="3847" spans="24:24" x14ac:dyDescent="0.2">
      <c r="X3847" s="11"/>
    </row>
    <row r="3848" spans="24:24" x14ac:dyDescent="0.2">
      <c r="X3848" s="11"/>
    </row>
    <row r="3849" spans="24:24" x14ac:dyDescent="0.2">
      <c r="X3849" s="11"/>
    </row>
    <row r="3850" spans="24:24" x14ac:dyDescent="0.2">
      <c r="X3850" s="11"/>
    </row>
    <row r="3851" spans="24:24" x14ac:dyDescent="0.2">
      <c r="X3851" s="11"/>
    </row>
    <row r="3852" spans="24:24" x14ac:dyDescent="0.2">
      <c r="X3852" s="11"/>
    </row>
    <row r="3853" spans="24:24" x14ac:dyDescent="0.2">
      <c r="X3853" s="11"/>
    </row>
    <row r="3854" spans="24:24" x14ac:dyDescent="0.2">
      <c r="X3854" s="11"/>
    </row>
    <row r="3855" spans="24:24" x14ac:dyDescent="0.2">
      <c r="X3855" s="11"/>
    </row>
    <row r="3856" spans="24:24" x14ac:dyDescent="0.2">
      <c r="X3856" s="11"/>
    </row>
    <row r="3857" spans="24:24" x14ac:dyDescent="0.2">
      <c r="X3857" s="11"/>
    </row>
    <row r="3858" spans="24:24" x14ac:dyDescent="0.2">
      <c r="X3858" s="11"/>
    </row>
    <row r="3859" spans="24:24" x14ac:dyDescent="0.2">
      <c r="X3859" s="11"/>
    </row>
    <row r="3860" spans="24:24" x14ac:dyDescent="0.2">
      <c r="X3860" s="11"/>
    </row>
    <row r="3861" spans="24:24" x14ac:dyDescent="0.2">
      <c r="X3861" s="11"/>
    </row>
    <row r="3862" spans="24:24" x14ac:dyDescent="0.2">
      <c r="X3862" s="11"/>
    </row>
    <row r="3863" spans="24:24" x14ac:dyDescent="0.2">
      <c r="X3863" s="11"/>
    </row>
    <row r="3864" spans="24:24" x14ac:dyDescent="0.2">
      <c r="X3864" s="11"/>
    </row>
    <row r="3865" spans="24:24" x14ac:dyDescent="0.2">
      <c r="X3865" s="11"/>
    </row>
    <row r="3866" spans="24:24" x14ac:dyDescent="0.2">
      <c r="X3866" s="11"/>
    </row>
    <row r="3867" spans="24:24" x14ac:dyDescent="0.2">
      <c r="X3867" s="11"/>
    </row>
    <row r="3868" spans="24:24" x14ac:dyDescent="0.2">
      <c r="X3868" s="11"/>
    </row>
    <row r="3869" spans="24:24" x14ac:dyDescent="0.2">
      <c r="X3869" s="11"/>
    </row>
    <row r="3870" spans="24:24" x14ac:dyDescent="0.2">
      <c r="X3870" s="11"/>
    </row>
    <row r="3871" spans="24:24" x14ac:dyDescent="0.2">
      <c r="X3871" s="11"/>
    </row>
    <row r="3872" spans="24:24" x14ac:dyDescent="0.2">
      <c r="X3872" s="11"/>
    </row>
    <row r="3873" spans="24:24" x14ac:dyDescent="0.2">
      <c r="X3873" s="11"/>
    </row>
    <row r="3874" spans="24:24" x14ac:dyDescent="0.2">
      <c r="X3874" s="11"/>
    </row>
    <row r="3875" spans="24:24" x14ac:dyDescent="0.2">
      <c r="X3875" s="11"/>
    </row>
    <row r="3876" spans="24:24" x14ac:dyDescent="0.2">
      <c r="X3876" s="11"/>
    </row>
    <row r="3877" spans="24:24" x14ac:dyDescent="0.2">
      <c r="X3877" s="11"/>
    </row>
    <row r="3878" spans="24:24" x14ac:dyDescent="0.2">
      <c r="X3878" s="11"/>
    </row>
    <row r="3879" spans="24:24" x14ac:dyDescent="0.2">
      <c r="X3879" s="11"/>
    </row>
    <row r="3880" spans="24:24" x14ac:dyDescent="0.2">
      <c r="X3880" s="11"/>
    </row>
    <row r="3881" spans="24:24" x14ac:dyDescent="0.2">
      <c r="X3881" s="11"/>
    </row>
    <row r="3882" spans="24:24" x14ac:dyDescent="0.2">
      <c r="X3882" s="11"/>
    </row>
    <row r="3883" spans="24:24" x14ac:dyDescent="0.2">
      <c r="X3883" s="11"/>
    </row>
    <row r="3884" spans="24:24" x14ac:dyDescent="0.2">
      <c r="X3884" s="11"/>
    </row>
    <row r="3885" spans="24:24" x14ac:dyDescent="0.2">
      <c r="X3885" s="11"/>
    </row>
    <row r="3886" spans="24:24" x14ac:dyDescent="0.2">
      <c r="X3886" s="11"/>
    </row>
    <row r="3887" spans="24:24" x14ac:dyDescent="0.2">
      <c r="X3887" s="11"/>
    </row>
    <row r="3888" spans="24:24" x14ac:dyDescent="0.2">
      <c r="X3888" s="11"/>
    </row>
    <row r="3889" spans="24:24" x14ac:dyDescent="0.2">
      <c r="X3889" s="11"/>
    </row>
    <row r="3890" spans="24:24" x14ac:dyDescent="0.2">
      <c r="X3890" s="11"/>
    </row>
    <row r="3891" spans="24:24" x14ac:dyDescent="0.2">
      <c r="X3891" s="11"/>
    </row>
    <row r="3892" spans="24:24" x14ac:dyDescent="0.2">
      <c r="X3892" s="11"/>
    </row>
    <row r="3893" spans="24:24" x14ac:dyDescent="0.2">
      <c r="X3893" s="11"/>
    </row>
    <row r="3894" spans="24:24" x14ac:dyDescent="0.2">
      <c r="X3894" s="11"/>
    </row>
    <row r="3895" spans="24:24" x14ac:dyDescent="0.2">
      <c r="X3895" s="11"/>
    </row>
    <row r="3896" spans="24:24" x14ac:dyDescent="0.2">
      <c r="X3896" s="11"/>
    </row>
    <row r="3897" spans="24:24" x14ac:dyDescent="0.2">
      <c r="X3897" s="11"/>
    </row>
    <row r="3898" spans="24:24" x14ac:dyDescent="0.2">
      <c r="X3898" s="11"/>
    </row>
    <row r="3899" spans="24:24" x14ac:dyDescent="0.2">
      <c r="X3899" s="11"/>
    </row>
    <row r="3900" spans="24:24" x14ac:dyDescent="0.2">
      <c r="X3900" s="11"/>
    </row>
    <row r="3901" spans="24:24" x14ac:dyDescent="0.2">
      <c r="X3901" s="11"/>
    </row>
    <row r="3902" spans="24:24" x14ac:dyDescent="0.2">
      <c r="X3902" s="11"/>
    </row>
    <row r="3903" spans="24:24" x14ac:dyDescent="0.2">
      <c r="X3903" s="11"/>
    </row>
    <row r="3904" spans="24:24" x14ac:dyDescent="0.2">
      <c r="X3904" s="11"/>
    </row>
    <row r="3905" spans="24:24" x14ac:dyDescent="0.2">
      <c r="X3905" s="11"/>
    </row>
    <row r="3906" spans="24:24" x14ac:dyDescent="0.2">
      <c r="X3906" s="11"/>
    </row>
    <row r="3907" spans="24:24" x14ac:dyDescent="0.2">
      <c r="X3907" s="11"/>
    </row>
    <row r="3908" spans="24:24" x14ac:dyDescent="0.2">
      <c r="X3908" s="11"/>
    </row>
    <row r="3909" spans="24:24" x14ac:dyDescent="0.2">
      <c r="X3909" s="11"/>
    </row>
    <row r="3910" spans="24:24" x14ac:dyDescent="0.2">
      <c r="X3910" s="11"/>
    </row>
    <row r="3911" spans="24:24" x14ac:dyDescent="0.2">
      <c r="X3911" s="11"/>
    </row>
    <row r="3912" spans="24:24" x14ac:dyDescent="0.2">
      <c r="X3912" s="11"/>
    </row>
    <row r="3913" spans="24:24" x14ac:dyDescent="0.2">
      <c r="X3913" s="11"/>
    </row>
    <row r="3914" spans="24:24" x14ac:dyDescent="0.2">
      <c r="X3914" s="11"/>
    </row>
    <row r="3915" spans="24:24" x14ac:dyDescent="0.2">
      <c r="X3915" s="11"/>
    </row>
    <row r="3916" spans="24:24" x14ac:dyDescent="0.2">
      <c r="X3916" s="11"/>
    </row>
    <row r="3917" spans="24:24" x14ac:dyDescent="0.2">
      <c r="X3917" s="11"/>
    </row>
    <row r="3918" spans="24:24" x14ac:dyDescent="0.2">
      <c r="X3918" s="11"/>
    </row>
    <row r="3919" spans="24:24" x14ac:dyDescent="0.2">
      <c r="X3919" s="11"/>
    </row>
    <row r="3920" spans="24:24" x14ac:dyDescent="0.2">
      <c r="X3920" s="11"/>
    </row>
    <row r="3921" spans="24:24" x14ac:dyDescent="0.2">
      <c r="X3921" s="11"/>
    </row>
    <row r="3922" spans="24:24" x14ac:dyDescent="0.2">
      <c r="X3922" s="11"/>
    </row>
    <row r="3923" spans="24:24" x14ac:dyDescent="0.2">
      <c r="X3923" s="11"/>
    </row>
    <row r="3924" spans="24:24" x14ac:dyDescent="0.2">
      <c r="X3924" s="11"/>
    </row>
    <row r="3925" spans="24:24" x14ac:dyDescent="0.2">
      <c r="X3925" s="11"/>
    </row>
    <row r="3926" spans="24:24" x14ac:dyDescent="0.2">
      <c r="X3926" s="11"/>
    </row>
    <row r="3927" spans="24:24" x14ac:dyDescent="0.2">
      <c r="X3927" s="11"/>
    </row>
    <row r="3928" spans="24:24" x14ac:dyDescent="0.2">
      <c r="X3928" s="11"/>
    </row>
    <row r="3929" spans="24:24" x14ac:dyDescent="0.2">
      <c r="X3929" s="11"/>
    </row>
    <row r="3930" spans="24:24" x14ac:dyDescent="0.2">
      <c r="X3930" s="11"/>
    </row>
    <row r="3931" spans="24:24" x14ac:dyDescent="0.2">
      <c r="X3931" s="11"/>
    </row>
    <row r="3932" spans="24:24" x14ac:dyDescent="0.2">
      <c r="X3932" s="11"/>
    </row>
    <row r="3933" spans="24:24" x14ac:dyDescent="0.2">
      <c r="X3933" s="11"/>
    </row>
    <row r="3934" spans="24:24" x14ac:dyDescent="0.2">
      <c r="X3934" s="11"/>
    </row>
    <row r="3935" spans="24:24" x14ac:dyDescent="0.2">
      <c r="X3935" s="11"/>
    </row>
    <row r="3936" spans="24:24" x14ac:dyDescent="0.2">
      <c r="X3936" s="11"/>
    </row>
    <row r="3937" spans="24:24" x14ac:dyDescent="0.2">
      <c r="X3937" s="11"/>
    </row>
    <row r="3938" spans="24:24" x14ac:dyDescent="0.2">
      <c r="X3938" s="11"/>
    </row>
    <row r="3939" spans="24:24" x14ac:dyDescent="0.2">
      <c r="X3939" s="11"/>
    </row>
    <row r="3940" spans="24:24" x14ac:dyDescent="0.2">
      <c r="X3940" s="11"/>
    </row>
    <row r="3941" spans="24:24" x14ac:dyDescent="0.2">
      <c r="X3941" s="11"/>
    </row>
    <row r="3942" spans="24:24" x14ac:dyDescent="0.2">
      <c r="X3942" s="11"/>
    </row>
    <row r="3943" spans="24:24" x14ac:dyDescent="0.2">
      <c r="X3943" s="11"/>
    </row>
    <row r="3944" spans="24:24" x14ac:dyDescent="0.2">
      <c r="X3944" s="11"/>
    </row>
    <row r="3945" spans="24:24" x14ac:dyDescent="0.2">
      <c r="X3945" s="11"/>
    </row>
    <row r="3946" spans="24:24" x14ac:dyDescent="0.2">
      <c r="X3946" s="11"/>
    </row>
    <row r="3947" spans="24:24" x14ac:dyDescent="0.2">
      <c r="X3947" s="11"/>
    </row>
    <row r="3948" spans="24:24" x14ac:dyDescent="0.2">
      <c r="X3948" s="11"/>
    </row>
    <row r="3949" spans="24:24" x14ac:dyDescent="0.2">
      <c r="X3949" s="11"/>
    </row>
    <row r="3950" spans="24:24" x14ac:dyDescent="0.2">
      <c r="X3950" s="11"/>
    </row>
    <row r="3951" spans="24:24" x14ac:dyDescent="0.2">
      <c r="X3951" s="11"/>
    </row>
    <row r="3952" spans="24:24" x14ac:dyDescent="0.2">
      <c r="X3952" s="11"/>
    </row>
    <row r="3953" spans="24:24" x14ac:dyDescent="0.2">
      <c r="X3953" s="11"/>
    </row>
    <row r="3954" spans="24:24" x14ac:dyDescent="0.2">
      <c r="X3954" s="11"/>
    </row>
    <row r="3955" spans="24:24" x14ac:dyDescent="0.2">
      <c r="X3955" s="11"/>
    </row>
    <row r="3956" spans="24:24" x14ac:dyDescent="0.2">
      <c r="X3956" s="11"/>
    </row>
    <row r="3957" spans="24:24" x14ac:dyDescent="0.2">
      <c r="X3957" s="11"/>
    </row>
    <row r="3958" spans="24:24" x14ac:dyDescent="0.2">
      <c r="X3958" s="11"/>
    </row>
    <row r="3959" spans="24:24" x14ac:dyDescent="0.2">
      <c r="X3959" s="11"/>
    </row>
    <row r="3960" spans="24:24" x14ac:dyDescent="0.2">
      <c r="X3960" s="11"/>
    </row>
    <row r="3961" spans="24:24" x14ac:dyDescent="0.2">
      <c r="X3961" s="11"/>
    </row>
    <row r="3962" spans="24:24" x14ac:dyDescent="0.2">
      <c r="X3962" s="11"/>
    </row>
    <row r="3963" spans="24:24" x14ac:dyDescent="0.2">
      <c r="X3963" s="11"/>
    </row>
    <row r="3964" spans="24:24" x14ac:dyDescent="0.2">
      <c r="X3964" s="11"/>
    </row>
    <row r="3965" spans="24:24" x14ac:dyDescent="0.2">
      <c r="X3965" s="11"/>
    </row>
    <row r="3966" spans="24:24" x14ac:dyDescent="0.2">
      <c r="X3966" s="11"/>
    </row>
    <row r="3967" spans="24:24" x14ac:dyDescent="0.2">
      <c r="X3967" s="11"/>
    </row>
    <row r="3968" spans="24:24" x14ac:dyDescent="0.2">
      <c r="X3968" s="11"/>
    </row>
    <row r="3969" spans="24:24" x14ac:dyDescent="0.2">
      <c r="X3969" s="11"/>
    </row>
    <row r="3970" spans="24:24" x14ac:dyDescent="0.2">
      <c r="X3970" s="11"/>
    </row>
    <row r="3971" spans="24:24" x14ac:dyDescent="0.2">
      <c r="X3971" s="11"/>
    </row>
    <row r="3972" spans="24:24" x14ac:dyDescent="0.2">
      <c r="X3972" s="11"/>
    </row>
    <row r="3973" spans="24:24" x14ac:dyDescent="0.2">
      <c r="X3973" s="11"/>
    </row>
    <row r="3974" spans="24:24" x14ac:dyDescent="0.2">
      <c r="X3974" s="11"/>
    </row>
    <row r="3975" spans="24:24" x14ac:dyDescent="0.2">
      <c r="X3975" s="11"/>
    </row>
    <row r="3976" spans="24:24" x14ac:dyDescent="0.2">
      <c r="X3976" s="11"/>
    </row>
    <row r="3977" spans="24:24" x14ac:dyDescent="0.2">
      <c r="X3977" s="11"/>
    </row>
    <row r="3978" spans="24:24" x14ac:dyDescent="0.2">
      <c r="X3978" s="11"/>
    </row>
    <row r="3979" spans="24:24" x14ac:dyDescent="0.2">
      <c r="X3979" s="11"/>
    </row>
    <row r="3980" spans="24:24" x14ac:dyDescent="0.2">
      <c r="X3980" s="11"/>
    </row>
    <row r="3981" spans="24:24" x14ac:dyDescent="0.2">
      <c r="X3981" s="11"/>
    </row>
    <row r="3982" spans="24:24" x14ac:dyDescent="0.2">
      <c r="X3982" s="11"/>
    </row>
    <row r="3983" spans="24:24" x14ac:dyDescent="0.2">
      <c r="X3983" s="11"/>
    </row>
    <row r="3984" spans="24:24" x14ac:dyDescent="0.2">
      <c r="X3984" s="11"/>
    </row>
    <row r="3985" spans="24:24" x14ac:dyDescent="0.2">
      <c r="X3985" s="11"/>
    </row>
    <row r="3986" spans="24:24" x14ac:dyDescent="0.2">
      <c r="X3986" s="11"/>
    </row>
    <row r="3987" spans="24:24" x14ac:dyDescent="0.2">
      <c r="X3987" s="11"/>
    </row>
    <row r="3988" spans="24:24" x14ac:dyDescent="0.2">
      <c r="X3988" s="11"/>
    </row>
    <row r="3989" spans="24:24" x14ac:dyDescent="0.2">
      <c r="X3989" s="11"/>
    </row>
    <row r="3990" spans="24:24" x14ac:dyDescent="0.2">
      <c r="X3990" s="11"/>
    </row>
    <row r="3991" spans="24:24" x14ac:dyDescent="0.2">
      <c r="X3991" s="11"/>
    </row>
    <row r="3992" spans="24:24" x14ac:dyDescent="0.2">
      <c r="X3992" s="11"/>
    </row>
    <row r="3993" spans="24:24" x14ac:dyDescent="0.2">
      <c r="X3993" s="11"/>
    </row>
    <row r="3994" spans="24:24" x14ac:dyDescent="0.2">
      <c r="X3994" s="11"/>
    </row>
    <row r="3995" spans="24:24" x14ac:dyDescent="0.2">
      <c r="X3995" s="11"/>
    </row>
    <row r="3996" spans="24:24" x14ac:dyDescent="0.2">
      <c r="X3996" s="11"/>
    </row>
    <row r="3997" spans="24:24" x14ac:dyDescent="0.2">
      <c r="X3997" s="11"/>
    </row>
    <row r="3998" spans="24:24" x14ac:dyDescent="0.2">
      <c r="X3998" s="11"/>
    </row>
    <row r="3999" spans="24:24" x14ac:dyDescent="0.2">
      <c r="X3999" s="11"/>
    </row>
    <row r="4000" spans="24:24" x14ac:dyDescent="0.2">
      <c r="X4000" s="11"/>
    </row>
    <row r="4001" spans="24:24" x14ac:dyDescent="0.2">
      <c r="X4001" s="11"/>
    </row>
    <row r="4002" spans="24:24" x14ac:dyDescent="0.2">
      <c r="X4002" s="11"/>
    </row>
    <row r="4003" spans="24:24" x14ac:dyDescent="0.2">
      <c r="X4003" s="11"/>
    </row>
    <row r="4004" spans="24:24" x14ac:dyDescent="0.2">
      <c r="X4004" s="11"/>
    </row>
    <row r="4005" spans="24:24" x14ac:dyDescent="0.2">
      <c r="X4005" s="11"/>
    </row>
    <row r="4006" spans="24:24" x14ac:dyDescent="0.2">
      <c r="X4006" s="11"/>
    </row>
    <row r="4007" spans="24:24" x14ac:dyDescent="0.2">
      <c r="X4007" s="11"/>
    </row>
    <row r="4008" spans="24:24" x14ac:dyDescent="0.2">
      <c r="X4008" s="11"/>
    </row>
    <row r="4009" spans="24:24" x14ac:dyDescent="0.2">
      <c r="X4009" s="11"/>
    </row>
    <row r="4010" spans="24:24" x14ac:dyDescent="0.2">
      <c r="X4010" s="11"/>
    </row>
    <row r="4011" spans="24:24" x14ac:dyDescent="0.2">
      <c r="X4011" s="11"/>
    </row>
    <row r="4012" spans="24:24" x14ac:dyDescent="0.2">
      <c r="X4012" s="11"/>
    </row>
    <row r="4013" spans="24:24" x14ac:dyDescent="0.2">
      <c r="X4013" s="11"/>
    </row>
    <row r="4014" spans="24:24" x14ac:dyDescent="0.2">
      <c r="X4014" s="11"/>
    </row>
    <row r="4015" spans="24:24" x14ac:dyDescent="0.2">
      <c r="X4015" s="11"/>
    </row>
    <row r="4016" spans="24:24" x14ac:dyDescent="0.2">
      <c r="X4016" s="11"/>
    </row>
    <row r="4017" spans="24:24" x14ac:dyDescent="0.2">
      <c r="X4017" s="11"/>
    </row>
    <row r="4018" spans="24:24" x14ac:dyDescent="0.2">
      <c r="X4018" s="11"/>
    </row>
    <row r="4019" spans="24:24" x14ac:dyDescent="0.2">
      <c r="X4019" s="11"/>
    </row>
    <row r="4020" spans="24:24" x14ac:dyDescent="0.2">
      <c r="X4020" s="11"/>
    </row>
    <row r="4021" spans="24:24" x14ac:dyDescent="0.2">
      <c r="X4021" s="11"/>
    </row>
    <row r="4022" spans="24:24" x14ac:dyDescent="0.2">
      <c r="X4022" s="11"/>
    </row>
    <row r="4023" spans="24:24" x14ac:dyDescent="0.2">
      <c r="X4023" s="11"/>
    </row>
    <row r="4024" spans="24:24" x14ac:dyDescent="0.2">
      <c r="X4024" s="11"/>
    </row>
    <row r="4025" spans="24:24" x14ac:dyDescent="0.2">
      <c r="X4025" s="11"/>
    </row>
    <row r="4026" spans="24:24" x14ac:dyDescent="0.2">
      <c r="X4026" s="11"/>
    </row>
    <row r="4027" spans="24:24" x14ac:dyDescent="0.2">
      <c r="X4027" s="11"/>
    </row>
    <row r="4028" spans="24:24" x14ac:dyDescent="0.2">
      <c r="X4028" s="11"/>
    </row>
    <row r="4029" spans="24:24" x14ac:dyDescent="0.2">
      <c r="X4029" s="11"/>
    </row>
    <row r="4030" spans="24:24" x14ac:dyDescent="0.2">
      <c r="X4030" s="11"/>
    </row>
    <row r="4031" spans="24:24" x14ac:dyDescent="0.2">
      <c r="X4031" s="11"/>
    </row>
    <row r="4032" spans="24:24" x14ac:dyDescent="0.2">
      <c r="X4032" s="11"/>
    </row>
    <row r="4033" spans="24:24" x14ac:dyDescent="0.2">
      <c r="X4033" s="11"/>
    </row>
    <row r="4034" spans="24:24" x14ac:dyDescent="0.2">
      <c r="X4034" s="11"/>
    </row>
    <row r="4035" spans="24:24" x14ac:dyDescent="0.2">
      <c r="X4035" s="11"/>
    </row>
    <row r="4036" spans="24:24" x14ac:dyDescent="0.2">
      <c r="X4036" s="11"/>
    </row>
    <row r="4037" spans="24:24" x14ac:dyDescent="0.2">
      <c r="X4037" s="11"/>
    </row>
    <row r="4038" spans="24:24" x14ac:dyDescent="0.2">
      <c r="X4038" s="11"/>
    </row>
    <row r="4039" spans="24:24" x14ac:dyDescent="0.2">
      <c r="X4039" s="11"/>
    </row>
    <row r="4040" spans="24:24" x14ac:dyDescent="0.2">
      <c r="X4040" s="11"/>
    </row>
    <row r="4041" spans="24:24" x14ac:dyDescent="0.2">
      <c r="X4041" s="11"/>
    </row>
    <row r="4042" spans="24:24" x14ac:dyDescent="0.2">
      <c r="X4042" s="11"/>
    </row>
    <row r="4043" spans="24:24" x14ac:dyDescent="0.2">
      <c r="X4043" s="11"/>
    </row>
    <row r="4044" spans="24:24" x14ac:dyDescent="0.2">
      <c r="X4044" s="11"/>
    </row>
    <row r="4045" spans="24:24" x14ac:dyDescent="0.2">
      <c r="X4045" s="11"/>
    </row>
    <row r="4046" spans="24:24" x14ac:dyDescent="0.2">
      <c r="X4046" s="11"/>
    </row>
    <row r="4047" spans="24:24" x14ac:dyDescent="0.2">
      <c r="X4047" s="11"/>
    </row>
    <row r="4048" spans="24:24" x14ac:dyDescent="0.2">
      <c r="X4048" s="11"/>
    </row>
    <row r="4049" spans="24:24" x14ac:dyDescent="0.2">
      <c r="X4049" s="11"/>
    </row>
    <row r="4050" spans="24:24" x14ac:dyDescent="0.2">
      <c r="X4050" s="11"/>
    </row>
    <row r="4051" spans="24:24" x14ac:dyDescent="0.2">
      <c r="X4051" s="11"/>
    </row>
    <row r="4052" spans="24:24" x14ac:dyDescent="0.2">
      <c r="X4052" s="11"/>
    </row>
    <row r="4053" spans="24:24" x14ac:dyDescent="0.2">
      <c r="X4053" s="11"/>
    </row>
    <row r="4054" spans="24:24" x14ac:dyDescent="0.2">
      <c r="X4054" s="11"/>
    </row>
    <row r="4055" spans="24:24" x14ac:dyDescent="0.2">
      <c r="X4055" s="11"/>
    </row>
    <row r="4056" spans="24:24" x14ac:dyDescent="0.2">
      <c r="X4056" s="11"/>
    </row>
    <row r="4057" spans="24:24" x14ac:dyDescent="0.2">
      <c r="X4057" s="11"/>
    </row>
    <row r="4058" spans="24:24" x14ac:dyDescent="0.2">
      <c r="X4058" s="11"/>
    </row>
    <row r="4059" spans="24:24" x14ac:dyDescent="0.2">
      <c r="X4059" s="11"/>
    </row>
    <row r="4060" spans="24:24" x14ac:dyDescent="0.2">
      <c r="X4060" s="11"/>
    </row>
    <row r="4061" spans="24:24" x14ac:dyDescent="0.2">
      <c r="X4061" s="11"/>
    </row>
    <row r="4062" spans="24:24" x14ac:dyDescent="0.2">
      <c r="X4062" s="11"/>
    </row>
    <row r="4063" spans="24:24" x14ac:dyDescent="0.2">
      <c r="X4063" s="11"/>
    </row>
    <row r="4064" spans="24:24" x14ac:dyDescent="0.2">
      <c r="X4064" s="11"/>
    </row>
    <row r="4065" spans="24:24" x14ac:dyDescent="0.2">
      <c r="X4065" s="11"/>
    </row>
    <row r="4066" spans="24:24" x14ac:dyDescent="0.2">
      <c r="X4066" s="11"/>
    </row>
    <row r="4067" spans="24:24" x14ac:dyDescent="0.2">
      <c r="X4067" s="11"/>
    </row>
    <row r="4068" spans="24:24" x14ac:dyDescent="0.2">
      <c r="X4068" s="11"/>
    </row>
    <row r="4069" spans="24:24" x14ac:dyDescent="0.2">
      <c r="X4069" s="11"/>
    </row>
    <row r="4070" spans="24:24" x14ac:dyDescent="0.2">
      <c r="X4070" s="11"/>
    </row>
    <row r="4071" spans="24:24" x14ac:dyDescent="0.2">
      <c r="X4071" s="11"/>
    </row>
    <row r="4072" spans="24:24" x14ac:dyDescent="0.2">
      <c r="X4072" s="11"/>
    </row>
    <row r="4073" spans="24:24" x14ac:dyDescent="0.2">
      <c r="X4073" s="11"/>
    </row>
    <row r="4074" spans="24:24" x14ac:dyDescent="0.2">
      <c r="X4074" s="11"/>
    </row>
    <row r="4075" spans="24:24" x14ac:dyDescent="0.2">
      <c r="X4075" s="11"/>
    </row>
    <row r="4076" spans="24:24" x14ac:dyDescent="0.2">
      <c r="X4076" s="11"/>
    </row>
    <row r="4077" spans="24:24" x14ac:dyDescent="0.2">
      <c r="X4077" s="11"/>
    </row>
    <row r="4078" spans="24:24" x14ac:dyDescent="0.2">
      <c r="X4078" s="11"/>
    </row>
    <row r="4079" spans="24:24" x14ac:dyDescent="0.2">
      <c r="X4079" s="11"/>
    </row>
    <row r="4080" spans="24:24" x14ac:dyDescent="0.2">
      <c r="X4080" s="11"/>
    </row>
    <row r="4081" spans="24:24" x14ac:dyDescent="0.2">
      <c r="X4081" s="11"/>
    </row>
    <row r="4082" spans="24:24" x14ac:dyDescent="0.2">
      <c r="X4082" s="11"/>
    </row>
    <row r="4083" spans="24:24" x14ac:dyDescent="0.2">
      <c r="X4083" s="11"/>
    </row>
    <row r="4084" spans="24:24" x14ac:dyDescent="0.2">
      <c r="X4084" s="11"/>
    </row>
    <row r="4085" spans="24:24" x14ac:dyDescent="0.2">
      <c r="X4085" s="11"/>
    </row>
    <row r="4086" spans="24:24" x14ac:dyDescent="0.2">
      <c r="X4086" s="11"/>
    </row>
    <row r="4087" spans="24:24" x14ac:dyDescent="0.2">
      <c r="X4087" s="11"/>
    </row>
    <row r="4088" spans="24:24" x14ac:dyDescent="0.2">
      <c r="X4088" s="11"/>
    </row>
    <row r="4089" spans="24:24" x14ac:dyDescent="0.2">
      <c r="X4089" s="11"/>
    </row>
    <row r="4090" spans="24:24" x14ac:dyDescent="0.2">
      <c r="X4090" s="11"/>
    </row>
    <row r="4091" spans="24:24" x14ac:dyDescent="0.2">
      <c r="X4091" s="11"/>
    </row>
    <row r="4092" spans="24:24" x14ac:dyDescent="0.2">
      <c r="X4092" s="11"/>
    </row>
    <row r="4093" spans="24:24" x14ac:dyDescent="0.2">
      <c r="X4093" s="11"/>
    </row>
    <row r="4094" spans="24:24" x14ac:dyDescent="0.2">
      <c r="X4094" s="11"/>
    </row>
    <row r="4095" spans="24:24" x14ac:dyDescent="0.2">
      <c r="X4095" s="11"/>
    </row>
    <row r="4096" spans="24:24" x14ac:dyDescent="0.2">
      <c r="X4096" s="11"/>
    </row>
    <row r="4097" spans="24:24" x14ac:dyDescent="0.2">
      <c r="X4097" s="11"/>
    </row>
    <row r="4098" spans="24:24" x14ac:dyDescent="0.2">
      <c r="X4098" s="11"/>
    </row>
    <row r="4099" spans="24:24" x14ac:dyDescent="0.2">
      <c r="X4099" s="11"/>
    </row>
    <row r="4100" spans="24:24" x14ac:dyDescent="0.2">
      <c r="X4100" s="11"/>
    </row>
    <row r="4101" spans="24:24" x14ac:dyDescent="0.2">
      <c r="X4101" s="11"/>
    </row>
    <row r="4102" spans="24:24" x14ac:dyDescent="0.2">
      <c r="X4102" s="11"/>
    </row>
    <row r="4103" spans="24:24" x14ac:dyDescent="0.2">
      <c r="X4103" s="11"/>
    </row>
    <row r="4104" spans="24:24" x14ac:dyDescent="0.2">
      <c r="X4104" s="11"/>
    </row>
    <row r="4105" spans="24:24" x14ac:dyDescent="0.2">
      <c r="X4105" s="11"/>
    </row>
    <row r="4106" spans="24:24" x14ac:dyDescent="0.2">
      <c r="X4106" s="11"/>
    </row>
    <row r="4107" spans="24:24" x14ac:dyDescent="0.2">
      <c r="X4107" s="11"/>
    </row>
    <row r="4108" spans="24:24" x14ac:dyDescent="0.2">
      <c r="X4108" s="11"/>
    </row>
    <row r="4109" spans="24:24" x14ac:dyDescent="0.2">
      <c r="X4109" s="11"/>
    </row>
    <row r="4110" spans="24:24" x14ac:dyDescent="0.2">
      <c r="X4110" s="11"/>
    </row>
    <row r="4111" spans="24:24" x14ac:dyDescent="0.2">
      <c r="X4111" s="11"/>
    </row>
    <row r="4112" spans="24:24" x14ac:dyDescent="0.2">
      <c r="X4112" s="11"/>
    </row>
    <row r="4113" spans="24:24" x14ac:dyDescent="0.2">
      <c r="X4113" s="11"/>
    </row>
    <row r="4114" spans="24:24" x14ac:dyDescent="0.2">
      <c r="X4114" s="11"/>
    </row>
    <row r="4115" spans="24:24" x14ac:dyDescent="0.2">
      <c r="X4115" s="11"/>
    </row>
    <row r="4116" spans="24:24" x14ac:dyDescent="0.2">
      <c r="X4116" s="11"/>
    </row>
    <row r="4117" spans="24:24" x14ac:dyDescent="0.2">
      <c r="X4117" s="11"/>
    </row>
    <row r="4118" spans="24:24" x14ac:dyDescent="0.2">
      <c r="X4118" s="11"/>
    </row>
    <row r="4119" spans="24:24" x14ac:dyDescent="0.2">
      <c r="X4119" s="11"/>
    </row>
    <row r="4120" spans="24:24" x14ac:dyDescent="0.2">
      <c r="X4120" s="11"/>
    </row>
    <row r="4121" spans="24:24" x14ac:dyDescent="0.2">
      <c r="X4121" s="11"/>
    </row>
    <row r="4122" spans="24:24" x14ac:dyDescent="0.2">
      <c r="X4122" s="11"/>
    </row>
    <row r="4123" spans="24:24" x14ac:dyDescent="0.2">
      <c r="X4123" s="11"/>
    </row>
    <row r="4124" spans="24:24" x14ac:dyDescent="0.2">
      <c r="X4124" s="11"/>
    </row>
    <row r="4125" spans="24:24" x14ac:dyDescent="0.2">
      <c r="X4125" s="11"/>
    </row>
    <row r="4126" spans="24:24" x14ac:dyDescent="0.2">
      <c r="X4126" s="11"/>
    </row>
    <row r="4127" spans="24:24" x14ac:dyDescent="0.2">
      <c r="X4127" s="11"/>
    </row>
    <row r="4128" spans="24:24" x14ac:dyDescent="0.2">
      <c r="X4128" s="11"/>
    </row>
    <row r="4129" spans="24:24" x14ac:dyDescent="0.2">
      <c r="X4129" s="11"/>
    </row>
    <row r="4130" spans="24:24" x14ac:dyDescent="0.2">
      <c r="X4130" s="11"/>
    </row>
    <row r="4131" spans="24:24" x14ac:dyDescent="0.2">
      <c r="X4131" s="11"/>
    </row>
    <row r="4132" spans="24:24" x14ac:dyDescent="0.2">
      <c r="X4132" s="11"/>
    </row>
    <row r="4133" spans="24:24" x14ac:dyDescent="0.2">
      <c r="X4133" s="11"/>
    </row>
    <row r="4134" spans="24:24" x14ac:dyDescent="0.2">
      <c r="X4134" s="11"/>
    </row>
    <row r="4135" spans="24:24" x14ac:dyDescent="0.2">
      <c r="X4135" s="11"/>
    </row>
    <row r="4136" spans="24:24" x14ac:dyDescent="0.2">
      <c r="X4136" s="11"/>
    </row>
    <row r="4137" spans="24:24" x14ac:dyDescent="0.2">
      <c r="X4137" s="11"/>
    </row>
    <row r="4138" spans="24:24" x14ac:dyDescent="0.2">
      <c r="X4138" s="11"/>
    </row>
    <row r="4139" spans="24:24" x14ac:dyDescent="0.2">
      <c r="X4139" s="11"/>
    </row>
    <row r="4140" spans="24:24" x14ac:dyDescent="0.2">
      <c r="X4140" s="11"/>
    </row>
    <row r="4141" spans="24:24" x14ac:dyDescent="0.2">
      <c r="X4141" s="11"/>
    </row>
    <row r="4142" spans="24:24" x14ac:dyDescent="0.2">
      <c r="X4142" s="11"/>
    </row>
    <row r="4143" spans="24:24" x14ac:dyDescent="0.2">
      <c r="X4143" s="11"/>
    </row>
    <row r="4144" spans="24:24" x14ac:dyDescent="0.2">
      <c r="X4144" s="11"/>
    </row>
    <row r="4145" spans="24:24" x14ac:dyDescent="0.2">
      <c r="X4145" s="11"/>
    </row>
    <row r="4146" spans="24:24" x14ac:dyDescent="0.2">
      <c r="X4146" s="11"/>
    </row>
    <row r="4147" spans="24:24" x14ac:dyDescent="0.2">
      <c r="X4147" s="11"/>
    </row>
    <row r="4148" spans="24:24" x14ac:dyDescent="0.2">
      <c r="X4148" s="11"/>
    </row>
    <row r="4149" spans="24:24" x14ac:dyDescent="0.2">
      <c r="X4149" s="11"/>
    </row>
    <row r="4150" spans="24:24" x14ac:dyDescent="0.2">
      <c r="X4150" s="11"/>
    </row>
    <row r="4151" spans="24:24" x14ac:dyDescent="0.2">
      <c r="X4151" s="11"/>
    </row>
    <row r="4152" spans="24:24" x14ac:dyDescent="0.2">
      <c r="X4152" s="11"/>
    </row>
    <row r="4153" spans="24:24" x14ac:dyDescent="0.2">
      <c r="X4153" s="11"/>
    </row>
    <row r="4154" spans="24:24" x14ac:dyDescent="0.2">
      <c r="X4154" s="11"/>
    </row>
    <row r="4155" spans="24:24" x14ac:dyDescent="0.2">
      <c r="X4155" s="11"/>
    </row>
    <row r="4156" spans="24:24" x14ac:dyDescent="0.2">
      <c r="X4156" s="11"/>
    </row>
    <row r="4157" spans="24:24" x14ac:dyDescent="0.2">
      <c r="X4157" s="11"/>
    </row>
    <row r="4158" spans="24:24" x14ac:dyDescent="0.2">
      <c r="X4158" s="11"/>
    </row>
    <row r="4159" spans="24:24" x14ac:dyDescent="0.2">
      <c r="X4159" s="11"/>
    </row>
    <row r="4160" spans="24:24" x14ac:dyDescent="0.2">
      <c r="X4160" s="11"/>
    </row>
    <row r="4161" spans="24:24" x14ac:dyDescent="0.2">
      <c r="X4161" s="11"/>
    </row>
    <row r="4162" spans="24:24" x14ac:dyDescent="0.2">
      <c r="X4162" s="11"/>
    </row>
    <row r="4163" spans="24:24" x14ac:dyDescent="0.2">
      <c r="X4163" s="11"/>
    </row>
    <row r="4164" spans="24:24" x14ac:dyDescent="0.2">
      <c r="X4164" s="11"/>
    </row>
    <row r="4165" spans="24:24" x14ac:dyDescent="0.2">
      <c r="X4165" s="11"/>
    </row>
    <row r="4166" spans="24:24" x14ac:dyDescent="0.2">
      <c r="X4166" s="11"/>
    </row>
    <row r="4167" spans="24:24" x14ac:dyDescent="0.2">
      <c r="X4167" s="11"/>
    </row>
    <row r="4168" spans="24:24" x14ac:dyDescent="0.2">
      <c r="X4168" s="11"/>
    </row>
    <row r="4169" spans="24:24" x14ac:dyDescent="0.2">
      <c r="X4169" s="11"/>
    </row>
    <row r="4170" spans="24:24" x14ac:dyDescent="0.2">
      <c r="X4170" s="11"/>
    </row>
    <row r="4171" spans="24:24" x14ac:dyDescent="0.2">
      <c r="X4171" s="11"/>
    </row>
    <row r="4172" spans="24:24" x14ac:dyDescent="0.2">
      <c r="X4172" s="11"/>
    </row>
    <row r="4173" spans="24:24" x14ac:dyDescent="0.2">
      <c r="X4173" s="11"/>
    </row>
    <row r="4174" spans="24:24" x14ac:dyDescent="0.2">
      <c r="X4174" s="11"/>
    </row>
    <row r="4175" spans="24:24" x14ac:dyDescent="0.2">
      <c r="X4175" s="11"/>
    </row>
    <row r="4176" spans="24:24" x14ac:dyDescent="0.2">
      <c r="X4176" s="11"/>
    </row>
    <row r="4177" spans="24:24" x14ac:dyDescent="0.2">
      <c r="X4177" s="11"/>
    </row>
    <row r="4178" spans="24:24" x14ac:dyDescent="0.2">
      <c r="X4178" s="11"/>
    </row>
    <row r="4179" spans="24:24" x14ac:dyDescent="0.2">
      <c r="X4179" s="11"/>
    </row>
    <row r="4180" spans="24:24" x14ac:dyDescent="0.2">
      <c r="X4180" s="11"/>
    </row>
    <row r="4181" spans="24:24" x14ac:dyDescent="0.2">
      <c r="X4181" s="11"/>
    </row>
    <row r="4182" spans="24:24" x14ac:dyDescent="0.2">
      <c r="X4182" s="11"/>
    </row>
    <row r="4183" spans="24:24" x14ac:dyDescent="0.2">
      <c r="X4183" s="11"/>
    </row>
    <row r="4184" spans="24:24" x14ac:dyDescent="0.2">
      <c r="X4184" s="11"/>
    </row>
    <row r="4185" spans="24:24" x14ac:dyDescent="0.2">
      <c r="X4185" s="11"/>
    </row>
    <row r="4186" spans="24:24" x14ac:dyDescent="0.2">
      <c r="X4186" s="11"/>
    </row>
    <row r="4187" spans="24:24" x14ac:dyDescent="0.2">
      <c r="X4187" s="11"/>
    </row>
    <row r="4188" spans="24:24" x14ac:dyDescent="0.2">
      <c r="X4188" s="11"/>
    </row>
    <row r="4189" spans="24:24" x14ac:dyDescent="0.2">
      <c r="X4189" s="11"/>
    </row>
    <row r="4190" spans="24:24" x14ac:dyDescent="0.2">
      <c r="X4190" s="11"/>
    </row>
    <row r="4191" spans="24:24" x14ac:dyDescent="0.2">
      <c r="X4191" s="11"/>
    </row>
    <row r="4192" spans="24:24" x14ac:dyDescent="0.2">
      <c r="X4192" s="11"/>
    </row>
    <row r="4193" spans="24:24" x14ac:dyDescent="0.2">
      <c r="X4193" s="11"/>
    </row>
    <row r="4194" spans="24:24" x14ac:dyDescent="0.2">
      <c r="X4194" s="11"/>
    </row>
    <row r="4195" spans="24:24" x14ac:dyDescent="0.2">
      <c r="X4195" s="11"/>
    </row>
    <row r="4196" spans="24:24" x14ac:dyDescent="0.2">
      <c r="X4196" s="11"/>
    </row>
    <row r="4197" spans="24:24" x14ac:dyDescent="0.2">
      <c r="X4197" s="11"/>
    </row>
    <row r="4198" spans="24:24" x14ac:dyDescent="0.2">
      <c r="X4198" s="11"/>
    </row>
    <row r="4199" spans="24:24" x14ac:dyDescent="0.2">
      <c r="X4199" s="11"/>
    </row>
    <row r="4200" spans="24:24" x14ac:dyDescent="0.2">
      <c r="X4200" s="11"/>
    </row>
    <row r="4201" spans="24:24" x14ac:dyDescent="0.2">
      <c r="X4201" s="11"/>
    </row>
    <row r="4202" spans="24:24" x14ac:dyDescent="0.2">
      <c r="X4202" s="11"/>
    </row>
    <row r="4203" spans="24:24" x14ac:dyDescent="0.2">
      <c r="X4203" s="11"/>
    </row>
    <row r="4204" spans="24:24" x14ac:dyDescent="0.2">
      <c r="X4204" s="11"/>
    </row>
    <row r="4205" spans="24:24" x14ac:dyDescent="0.2">
      <c r="X4205" s="11"/>
    </row>
    <row r="4206" spans="24:24" x14ac:dyDescent="0.2">
      <c r="X4206" s="11"/>
    </row>
    <row r="4207" spans="24:24" x14ac:dyDescent="0.2">
      <c r="X4207" s="11"/>
    </row>
    <row r="4208" spans="24:24" x14ac:dyDescent="0.2">
      <c r="X4208" s="11"/>
    </row>
    <row r="4209" spans="24:24" x14ac:dyDescent="0.2">
      <c r="X4209" s="11"/>
    </row>
    <row r="4210" spans="24:24" x14ac:dyDescent="0.2">
      <c r="X4210" s="11"/>
    </row>
    <row r="4211" spans="24:24" x14ac:dyDescent="0.2">
      <c r="X4211" s="11"/>
    </row>
    <row r="4212" spans="24:24" x14ac:dyDescent="0.2">
      <c r="X4212" s="11"/>
    </row>
    <row r="4213" spans="24:24" x14ac:dyDescent="0.2">
      <c r="X4213" s="11"/>
    </row>
    <row r="4214" spans="24:24" x14ac:dyDescent="0.2">
      <c r="X4214" s="11"/>
    </row>
    <row r="4215" spans="24:24" x14ac:dyDescent="0.2">
      <c r="X4215" s="11"/>
    </row>
    <row r="4216" spans="24:24" x14ac:dyDescent="0.2">
      <c r="X4216" s="11"/>
    </row>
    <row r="4217" spans="24:24" x14ac:dyDescent="0.2">
      <c r="X4217" s="11"/>
    </row>
    <row r="4218" spans="24:24" x14ac:dyDescent="0.2">
      <c r="X4218" s="11"/>
    </row>
    <row r="4219" spans="24:24" x14ac:dyDescent="0.2">
      <c r="X4219" s="11"/>
    </row>
    <row r="4220" spans="24:24" x14ac:dyDescent="0.2">
      <c r="X4220" s="11"/>
    </row>
    <row r="4221" spans="24:24" x14ac:dyDescent="0.2">
      <c r="X4221" s="11"/>
    </row>
    <row r="4222" spans="24:24" x14ac:dyDescent="0.2">
      <c r="X4222" s="11"/>
    </row>
    <row r="4223" spans="24:24" x14ac:dyDescent="0.2">
      <c r="X4223" s="11"/>
    </row>
    <row r="4224" spans="24:24" x14ac:dyDescent="0.2">
      <c r="X4224" s="11"/>
    </row>
    <row r="4225" spans="24:24" x14ac:dyDescent="0.2">
      <c r="X4225" s="11"/>
    </row>
    <row r="4226" spans="24:24" x14ac:dyDescent="0.2">
      <c r="X4226" s="11"/>
    </row>
    <row r="4227" spans="24:24" x14ac:dyDescent="0.2">
      <c r="X4227" s="11"/>
    </row>
    <row r="4228" spans="24:24" x14ac:dyDescent="0.2">
      <c r="X4228" s="11"/>
    </row>
    <row r="4229" spans="24:24" x14ac:dyDescent="0.2">
      <c r="X4229" s="11"/>
    </row>
    <row r="4230" spans="24:24" x14ac:dyDescent="0.2">
      <c r="X4230" s="11"/>
    </row>
    <row r="4231" spans="24:24" x14ac:dyDescent="0.2">
      <c r="X4231" s="11"/>
    </row>
    <row r="4232" spans="24:24" x14ac:dyDescent="0.2">
      <c r="X4232" s="11"/>
    </row>
    <row r="4233" spans="24:24" x14ac:dyDescent="0.2">
      <c r="X4233" s="11"/>
    </row>
    <row r="4234" spans="24:24" x14ac:dyDescent="0.2">
      <c r="X4234" s="11"/>
    </row>
    <row r="4235" spans="24:24" x14ac:dyDescent="0.2">
      <c r="X4235" s="11"/>
    </row>
    <row r="4236" spans="24:24" x14ac:dyDescent="0.2">
      <c r="X4236" s="11"/>
    </row>
    <row r="4237" spans="24:24" x14ac:dyDescent="0.2">
      <c r="X4237" s="11"/>
    </row>
    <row r="4238" spans="24:24" x14ac:dyDescent="0.2">
      <c r="X4238" s="11"/>
    </row>
    <row r="4239" spans="24:24" x14ac:dyDescent="0.2">
      <c r="X4239" s="11"/>
    </row>
    <row r="4240" spans="24:24" x14ac:dyDescent="0.2">
      <c r="X4240" s="11"/>
    </row>
    <row r="4241" spans="24:24" x14ac:dyDescent="0.2">
      <c r="X4241" s="11"/>
    </row>
    <row r="4242" spans="24:24" x14ac:dyDescent="0.2">
      <c r="X4242" s="11"/>
    </row>
    <row r="4243" spans="24:24" x14ac:dyDescent="0.2">
      <c r="X4243" s="11"/>
    </row>
    <row r="4244" spans="24:24" x14ac:dyDescent="0.2">
      <c r="X4244" s="11"/>
    </row>
    <row r="4245" spans="24:24" x14ac:dyDescent="0.2">
      <c r="X4245" s="11"/>
    </row>
    <row r="4246" spans="24:24" x14ac:dyDescent="0.2">
      <c r="X4246" s="11"/>
    </row>
    <row r="4247" spans="24:24" x14ac:dyDescent="0.2">
      <c r="X4247" s="11"/>
    </row>
    <row r="4248" spans="24:24" x14ac:dyDescent="0.2">
      <c r="X4248" s="11"/>
    </row>
    <row r="4249" spans="24:24" x14ac:dyDescent="0.2">
      <c r="X4249" s="11"/>
    </row>
    <row r="4250" spans="24:24" x14ac:dyDescent="0.2">
      <c r="X4250" s="11"/>
    </row>
    <row r="4251" spans="24:24" x14ac:dyDescent="0.2">
      <c r="X4251" s="11"/>
    </row>
    <row r="4252" spans="24:24" x14ac:dyDescent="0.2">
      <c r="X4252" s="11"/>
    </row>
    <row r="4253" spans="24:24" x14ac:dyDescent="0.2">
      <c r="X4253" s="11"/>
    </row>
    <row r="4254" spans="24:24" x14ac:dyDescent="0.2">
      <c r="X4254" s="11"/>
    </row>
    <row r="4255" spans="24:24" x14ac:dyDescent="0.2">
      <c r="X4255" s="11"/>
    </row>
    <row r="4256" spans="24:24" x14ac:dyDescent="0.2">
      <c r="X4256" s="11"/>
    </row>
    <row r="4257" spans="24:24" x14ac:dyDescent="0.2">
      <c r="X4257" s="11"/>
    </row>
    <row r="4258" spans="24:24" x14ac:dyDescent="0.2">
      <c r="X4258" s="11"/>
    </row>
    <row r="4259" spans="24:24" x14ac:dyDescent="0.2">
      <c r="X4259" s="11"/>
    </row>
    <row r="4260" spans="24:24" x14ac:dyDescent="0.2">
      <c r="X4260" s="11"/>
    </row>
    <row r="4261" spans="24:24" x14ac:dyDescent="0.2">
      <c r="X4261" s="11"/>
    </row>
    <row r="4262" spans="24:24" x14ac:dyDescent="0.2">
      <c r="X4262" s="11"/>
    </row>
    <row r="4263" spans="24:24" x14ac:dyDescent="0.2">
      <c r="X4263" s="11"/>
    </row>
    <row r="4264" spans="24:24" x14ac:dyDescent="0.2">
      <c r="X4264" s="11"/>
    </row>
    <row r="4265" spans="24:24" x14ac:dyDescent="0.2">
      <c r="X4265" s="11"/>
    </row>
    <row r="4266" spans="24:24" x14ac:dyDescent="0.2">
      <c r="X4266" s="11"/>
    </row>
    <row r="4267" spans="24:24" x14ac:dyDescent="0.2">
      <c r="X4267" s="11"/>
    </row>
    <row r="4268" spans="24:24" x14ac:dyDescent="0.2">
      <c r="X4268" s="11"/>
    </row>
    <row r="4269" spans="24:24" x14ac:dyDescent="0.2">
      <c r="X4269" s="11"/>
    </row>
    <row r="4270" spans="24:24" x14ac:dyDescent="0.2">
      <c r="X4270" s="11"/>
    </row>
    <row r="4271" spans="24:24" x14ac:dyDescent="0.2">
      <c r="X4271" s="11"/>
    </row>
    <row r="4272" spans="24:24" x14ac:dyDescent="0.2">
      <c r="X4272" s="11"/>
    </row>
    <row r="4273" spans="24:24" x14ac:dyDescent="0.2">
      <c r="X4273" s="11"/>
    </row>
    <row r="4274" spans="24:24" x14ac:dyDescent="0.2">
      <c r="X4274" s="11"/>
    </row>
    <row r="4275" spans="24:24" x14ac:dyDescent="0.2">
      <c r="X4275" s="11"/>
    </row>
    <row r="4276" spans="24:24" x14ac:dyDescent="0.2">
      <c r="X4276" s="11"/>
    </row>
    <row r="4277" spans="24:24" x14ac:dyDescent="0.2">
      <c r="X4277" s="11"/>
    </row>
    <row r="4278" spans="24:24" x14ac:dyDescent="0.2">
      <c r="X4278" s="11"/>
    </row>
    <row r="4279" spans="24:24" x14ac:dyDescent="0.2">
      <c r="X4279" s="11"/>
    </row>
    <row r="4280" spans="24:24" x14ac:dyDescent="0.2">
      <c r="X4280" s="11"/>
    </row>
    <row r="4281" spans="24:24" x14ac:dyDescent="0.2">
      <c r="X4281" s="11"/>
    </row>
    <row r="4282" spans="24:24" x14ac:dyDescent="0.2">
      <c r="X4282" s="11"/>
    </row>
    <row r="4283" spans="24:24" x14ac:dyDescent="0.2">
      <c r="X4283" s="11"/>
    </row>
    <row r="4284" spans="24:24" x14ac:dyDescent="0.2">
      <c r="X4284" s="11"/>
    </row>
    <row r="4285" spans="24:24" x14ac:dyDescent="0.2">
      <c r="X4285" s="11"/>
    </row>
    <row r="4286" spans="24:24" x14ac:dyDescent="0.2">
      <c r="X4286" s="11"/>
    </row>
    <row r="4287" spans="24:24" x14ac:dyDescent="0.2">
      <c r="X4287" s="11"/>
    </row>
    <row r="4288" spans="24:24" x14ac:dyDescent="0.2">
      <c r="X4288" s="11"/>
    </row>
    <row r="4289" spans="24:24" x14ac:dyDescent="0.2">
      <c r="X4289" s="11"/>
    </row>
    <row r="4290" spans="24:24" x14ac:dyDescent="0.2">
      <c r="X4290" s="11"/>
    </row>
    <row r="4291" spans="24:24" x14ac:dyDescent="0.2">
      <c r="X4291" s="11"/>
    </row>
    <row r="4292" spans="24:24" x14ac:dyDescent="0.2">
      <c r="X4292" s="11"/>
    </row>
    <row r="4293" spans="24:24" x14ac:dyDescent="0.2">
      <c r="X4293" s="11"/>
    </row>
    <row r="4294" spans="24:24" x14ac:dyDescent="0.2">
      <c r="X4294" s="11"/>
    </row>
    <row r="4295" spans="24:24" x14ac:dyDescent="0.2">
      <c r="X4295" s="11"/>
    </row>
    <row r="4296" spans="24:24" x14ac:dyDescent="0.2">
      <c r="X4296" s="11"/>
    </row>
    <row r="4297" spans="24:24" x14ac:dyDescent="0.2">
      <c r="X4297" s="11"/>
    </row>
    <row r="4298" spans="24:24" x14ac:dyDescent="0.2">
      <c r="X4298" s="11"/>
    </row>
    <row r="4299" spans="24:24" x14ac:dyDescent="0.2">
      <c r="X4299" s="11"/>
    </row>
    <row r="4300" spans="24:24" x14ac:dyDescent="0.2">
      <c r="X4300" s="11"/>
    </row>
    <row r="4301" spans="24:24" x14ac:dyDescent="0.2">
      <c r="X4301" s="11"/>
    </row>
    <row r="4302" spans="24:24" x14ac:dyDescent="0.2">
      <c r="X4302" s="11"/>
    </row>
    <row r="4303" spans="24:24" x14ac:dyDescent="0.2">
      <c r="X4303" s="11"/>
    </row>
    <row r="4304" spans="24:24" x14ac:dyDescent="0.2">
      <c r="X4304" s="11"/>
    </row>
    <row r="4305" spans="24:24" x14ac:dyDescent="0.2">
      <c r="X4305" s="11"/>
    </row>
    <row r="4306" spans="24:24" x14ac:dyDescent="0.2">
      <c r="X4306" s="11"/>
    </row>
    <row r="4307" spans="24:24" x14ac:dyDescent="0.2">
      <c r="X4307" s="11"/>
    </row>
    <row r="4308" spans="24:24" x14ac:dyDescent="0.2">
      <c r="X4308" s="11"/>
    </row>
    <row r="4309" spans="24:24" x14ac:dyDescent="0.2">
      <c r="X4309" s="11"/>
    </row>
    <row r="4310" spans="24:24" x14ac:dyDescent="0.2">
      <c r="X4310" s="11"/>
    </row>
    <row r="4311" spans="24:24" x14ac:dyDescent="0.2">
      <c r="X4311" s="11"/>
    </row>
    <row r="4312" spans="24:24" x14ac:dyDescent="0.2">
      <c r="X4312" s="11"/>
    </row>
    <row r="4313" spans="24:24" x14ac:dyDescent="0.2">
      <c r="X4313" s="11"/>
    </row>
    <row r="4314" spans="24:24" x14ac:dyDescent="0.2">
      <c r="X4314" s="11"/>
    </row>
    <row r="4315" spans="24:24" x14ac:dyDescent="0.2">
      <c r="X4315" s="11"/>
    </row>
    <row r="4316" spans="24:24" x14ac:dyDescent="0.2">
      <c r="X4316" s="11"/>
    </row>
    <row r="4317" spans="24:24" x14ac:dyDescent="0.2">
      <c r="X4317" s="11"/>
    </row>
    <row r="4318" spans="24:24" x14ac:dyDescent="0.2">
      <c r="X4318" s="11"/>
    </row>
    <row r="4319" spans="24:24" x14ac:dyDescent="0.2">
      <c r="X4319" s="11"/>
    </row>
    <row r="4320" spans="24:24" x14ac:dyDescent="0.2">
      <c r="X4320" s="11"/>
    </row>
    <row r="4321" spans="24:24" x14ac:dyDescent="0.2">
      <c r="X4321" s="11"/>
    </row>
    <row r="4322" spans="24:24" x14ac:dyDescent="0.2">
      <c r="X4322" s="11"/>
    </row>
    <row r="4323" spans="24:24" x14ac:dyDescent="0.2">
      <c r="X4323" s="11"/>
    </row>
    <row r="4324" spans="24:24" x14ac:dyDescent="0.2">
      <c r="X4324" s="11"/>
    </row>
    <row r="4325" spans="24:24" x14ac:dyDescent="0.2">
      <c r="X4325" s="11"/>
    </row>
    <row r="4326" spans="24:24" x14ac:dyDescent="0.2">
      <c r="X4326" s="11"/>
    </row>
    <row r="4327" spans="24:24" x14ac:dyDescent="0.2">
      <c r="X4327" s="11"/>
    </row>
    <row r="4328" spans="24:24" x14ac:dyDescent="0.2">
      <c r="X4328" s="11"/>
    </row>
    <row r="4329" spans="24:24" x14ac:dyDescent="0.2">
      <c r="X4329" s="11"/>
    </row>
    <row r="4330" spans="24:24" x14ac:dyDescent="0.2">
      <c r="X4330" s="11"/>
    </row>
    <row r="4331" spans="24:24" x14ac:dyDescent="0.2">
      <c r="X4331" s="11"/>
    </row>
    <row r="4332" spans="24:24" x14ac:dyDescent="0.2">
      <c r="X4332" s="11"/>
    </row>
    <row r="4333" spans="24:24" x14ac:dyDescent="0.2">
      <c r="X4333" s="11"/>
    </row>
    <row r="4334" spans="24:24" x14ac:dyDescent="0.2">
      <c r="X4334" s="11"/>
    </row>
    <row r="4335" spans="24:24" x14ac:dyDescent="0.2">
      <c r="X4335" s="11"/>
    </row>
    <row r="4336" spans="24:24" x14ac:dyDescent="0.2">
      <c r="X4336" s="11"/>
    </row>
    <row r="4337" spans="24:24" x14ac:dyDescent="0.2">
      <c r="X4337" s="11"/>
    </row>
    <row r="4338" spans="24:24" x14ac:dyDescent="0.2">
      <c r="X4338" s="11"/>
    </row>
    <row r="4339" spans="24:24" x14ac:dyDescent="0.2">
      <c r="X4339" s="11"/>
    </row>
    <row r="4340" spans="24:24" x14ac:dyDescent="0.2">
      <c r="X4340" s="11"/>
    </row>
    <row r="4341" spans="24:24" x14ac:dyDescent="0.2">
      <c r="X4341" s="11"/>
    </row>
    <row r="4342" spans="24:24" x14ac:dyDescent="0.2">
      <c r="X4342" s="11"/>
    </row>
    <row r="4343" spans="24:24" x14ac:dyDescent="0.2">
      <c r="X4343" s="11"/>
    </row>
    <row r="4344" spans="24:24" x14ac:dyDescent="0.2">
      <c r="X4344" s="11"/>
    </row>
    <row r="4345" spans="24:24" x14ac:dyDescent="0.2">
      <c r="X4345" s="11"/>
    </row>
    <row r="4346" spans="24:24" x14ac:dyDescent="0.2">
      <c r="X4346" s="11"/>
    </row>
    <row r="4347" spans="24:24" x14ac:dyDescent="0.2">
      <c r="X4347" s="11"/>
    </row>
    <row r="4348" spans="24:24" x14ac:dyDescent="0.2">
      <c r="X4348" s="11"/>
    </row>
    <row r="4349" spans="24:24" x14ac:dyDescent="0.2">
      <c r="X4349" s="11"/>
    </row>
    <row r="4350" spans="24:24" x14ac:dyDescent="0.2">
      <c r="X4350" s="11"/>
    </row>
    <row r="4351" spans="24:24" x14ac:dyDescent="0.2">
      <c r="X4351" s="11"/>
    </row>
    <row r="4352" spans="24:24" x14ac:dyDescent="0.2">
      <c r="X4352" s="11"/>
    </row>
    <row r="4353" spans="24:24" x14ac:dyDescent="0.2">
      <c r="X4353" s="11"/>
    </row>
    <row r="4354" spans="24:24" x14ac:dyDescent="0.2">
      <c r="X4354" s="11"/>
    </row>
    <row r="4355" spans="24:24" x14ac:dyDescent="0.2">
      <c r="X4355" s="11"/>
    </row>
    <row r="4356" spans="24:24" x14ac:dyDescent="0.2">
      <c r="X4356" s="11"/>
    </row>
    <row r="4357" spans="24:24" x14ac:dyDescent="0.2">
      <c r="X4357" s="11"/>
    </row>
    <row r="4358" spans="24:24" x14ac:dyDescent="0.2">
      <c r="X4358" s="11"/>
    </row>
    <row r="4359" spans="24:24" x14ac:dyDescent="0.2">
      <c r="X4359" s="11"/>
    </row>
    <row r="4360" spans="24:24" x14ac:dyDescent="0.2">
      <c r="X4360" s="11"/>
    </row>
    <row r="4361" spans="24:24" x14ac:dyDescent="0.2">
      <c r="X4361" s="11"/>
    </row>
    <row r="4362" spans="24:24" x14ac:dyDescent="0.2">
      <c r="X4362" s="11"/>
    </row>
    <row r="4363" spans="24:24" x14ac:dyDescent="0.2">
      <c r="X4363" s="11"/>
    </row>
    <row r="4364" spans="24:24" x14ac:dyDescent="0.2">
      <c r="X4364" s="11"/>
    </row>
    <row r="4365" spans="24:24" x14ac:dyDescent="0.2">
      <c r="X4365" s="11"/>
    </row>
    <row r="4366" spans="24:24" x14ac:dyDescent="0.2">
      <c r="X4366" s="11"/>
    </row>
    <row r="4367" spans="24:24" x14ac:dyDescent="0.2">
      <c r="X4367" s="11"/>
    </row>
    <row r="4368" spans="24:24" x14ac:dyDescent="0.2">
      <c r="X4368" s="11"/>
    </row>
    <row r="4369" spans="24:24" x14ac:dyDescent="0.2">
      <c r="X4369" s="11"/>
    </row>
    <row r="4370" spans="24:24" x14ac:dyDescent="0.2">
      <c r="X4370" s="11"/>
    </row>
    <row r="4371" spans="24:24" x14ac:dyDescent="0.2">
      <c r="X4371" s="11"/>
    </row>
    <row r="4372" spans="24:24" x14ac:dyDescent="0.2">
      <c r="X4372" s="11"/>
    </row>
    <row r="4373" spans="24:24" x14ac:dyDescent="0.2">
      <c r="X4373" s="11"/>
    </row>
    <row r="4374" spans="24:24" x14ac:dyDescent="0.2">
      <c r="X4374" s="11"/>
    </row>
    <row r="4375" spans="24:24" x14ac:dyDescent="0.2">
      <c r="X4375" s="11"/>
    </row>
    <row r="4376" spans="24:24" x14ac:dyDescent="0.2">
      <c r="X4376" s="11"/>
    </row>
    <row r="4377" spans="24:24" x14ac:dyDescent="0.2">
      <c r="X4377" s="11"/>
    </row>
    <row r="4378" spans="24:24" x14ac:dyDescent="0.2">
      <c r="X4378" s="11"/>
    </row>
    <row r="4379" spans="24:24" x14ac:dyDescent="0.2">
      <c r="X4379" s="11"/>
    </row>
    <row r="4380" spans="24:24" x14ac:dyDescent="0.2">
      <c r="X4380" s="11"/>
    </row>
    <row r="4381" spans="24:24" x14ac:dyDescent="0.2">
      <c r="X4381" s="11"/>
    </row>
    <row r="4382" spans="24:24" x14ac:dyDescent="0.2">
      <c r="X4382" s="11"/>
    </row>
    <row r="4383" spans="24:24" x14ac:dyDescent="0.2">
      <c r="X4383" s="11"/>
    </row>
    <row r="4384" spans="24:24" x14ac:dyDescent="0.2">
      <c r="X4384" s="11"/>
    </row>
    <row r="4385" spans="24:24" x14ac:dyDescent="0.2">
      <c r="X4385" s="11"/>
    </row>
    <row r="4386" spans="24:24" x14ac:dyDescent="0.2">
      <c r="X4386" s="11"/>
    </row>
    <row r="4387" spans="24:24" x14ac:dyDescent="0.2">
      <c r="X4387" s="11"/>
    </row>
    <row r="4388" spans="24:24" x14ac:dyDescent="0.2">
      <c r="X4388" s="11"/>
    </row>
    <row r="4389" spans="24:24" x14ac:dyDescent="0.2">
      <c r="X4389" s="11"/>
    </row>
    <row r="4390" spans="24:24" x14ac:dyDescent="0.2">
      <c r="X4390" s="11"/>
    </row>
    <row r="4391" spans="24:24" x14ac:dyDescent="0.2">
      <c r="X4391" s="11"/>
    </row>
    <row r="4392" spans="24:24" x14ac:dyDescent="0.2">
      <c r="X4392" s="11"/>
    </row>
    <row r="4393" spans="24:24" x14ac:dyDescent="0.2">
      <c r="X4393" s="11"/>
    </row>
    <row r="4394" spans="24:24" x14ac:dyDescent="0.2">
      <c r="X4394" s="11"/>
    </row>
    <row r="4395" spans="24:24" x14ac:dyDescent="0.2">
      <c r="X4395" s="11"/>
    </row>
    <row r="4396" spans="24:24" x14ac:dyDescent="0.2">
      <c r="X4396" s="11"/>
    </row>
    <row r="4397" spans="24:24" x14ac:dyDescent="0.2">
      <c r="X4397" s="11"/>
    </row>
    <row r="4398" spans="24:24" x14ac:dyDescent="0.2">
      <c r="X4398" s="11"/>
    </row>
    <row r="4399" spans="24:24" x14ac:dyDescent="0.2">
      <c r="X4399" s="11"/>
    </row>
    <row r="4400" spans="24:24" x14ac:dyDescent="0.2">
      <c r="X4400" s="11"/>
    </row>
    <row r="4401" spans="24:24" x14ac:dyDescent="0.2">
      <c r="X4401" s="11"/>
    </row>
    <row r="4402" spans="24:24" x14ac:dyDescent="0.2">
      <c r="X4402" s="11"/>
    </row>
    <row r="4403" spans="24:24" x14ac:dyDescent="0.2">
      <c r="X4403" s="11"/>
    </row>
    <row r="4404" spans="24:24" x14ac:dyDescent="0.2">
      <c r="X4404" s="11"/>
    </row>
    <row r="4405" spans="24:24" x14ac:dyDescent="0.2">
      <c r="X4405" s="11"/>
    </row>
    <row r="4406" spans="24:24" x14ac:dyDescent="0.2">
      <c r="X4406" s="11"/>
    </row>
    <row r="4407" spans="24:24" x14ac:dyDescent="0.2">
      <c r="X4407" s="11"/>
    </row>
    <row r="4408" spans="24:24" x14ac:dyDescent="0.2">
      <c r="X4408" s="11"/>
    </row>
    <row r="4409" spans="24:24" x14ac:dyDescent="0.2">
      <c r="X4409" s="11"/>
    </row>
    <row r="4410" spans="24:24" x14ac:dyDescent="0.2">
      <c r="X4410" s="11"/>
    </row>
    <row r="4411" spans="24:24" x14ac:dyDescent="0.2">
      <c r="X4411" s="11"/>
    </row>
    <row r="4412" spans="24:24" x14ac:dyDescent="0.2">
      <c r="X4412" s="11"/>
    </row>
    <row r="4413" spans="24:24" x14ac:dyDescent="0.2">
      <c r="X4413" s="11"/>
    </row>
    <row r="4414" spans="24:24" x14ac:dyDescent="0.2">
      <c r="X4414" s="11"/>
    </row>
    <row r="4415" spans="24:24" x14ac:dyDescent="0.2">
      <c r="X4415" s="11"/>
    </row>
    <row r="4416" spans="24:24" x14ac:dyDescent="0.2">
      <c r="X4416" s="11"/>
    </row>
    <row r="4417" spans="24:24" x14ac:dyDescent="0.2">
      <c r="X4417" s="11"/>
    </row>
    <row r="4418" spans="24:24" x14ac:dyDescent="0.2">
      <c r="X4418" s="11"/>
    </row>
    <row r="4419" spans="24:24" x14ac:dyDescent="0.2">
      <c r="X4419" s="11"/>
    </row>
    <row r="4420" spans="24:24" x14ac:dyDescent="0.2">
      <c r="X4420" s="11"/>
    </row>
    <row r="4421" spans="24:24" x14ac:dyDescent="0.2">
      <c r="X4421" s="11"/>
    </row>
    <row r="4422" spans="24:24" x14ac:dyDescent="0.2">
      <c r="X4422" s="11"/>
    </row>
    <row r="4423" spans="24:24" x14ac:dyDescent="0.2">
      <c r="X4423" s="11"/>
    </row>
    <row r="4424" spans="24:24" x14ac:dyDescent="0.2">
      <c r="X4424" s="11"/>
    </row>
    <row r="4425" spans="24:24" x14ac:dyDescent="0.2">
      <c r="X4425" s="11"/>
    </row>
    <row r="4426" spans="24:24" x14ac:dyDescent="0.2">
      <c r="X4426" s="11"/>
    </row>
    <row r="4427" spans="24:24" x14ac:dyDescent="0.2">
      <c r="X4427" s="11"/>
    </row>
    <row r="4428" spans="24:24" x14ac:dyDescent="0.2">
      <c r="X4428" s="11"/>
    </row>
    <row r="4429" spans="24:24" x14ac:dyDescent="0.2">
      <c r="X4429" s="11"/>
    </row>
    <row r="4430" spans="24:24" x14ac:dyDescent="0.2">
      <c r="X4430" s="11"/>
    </row>
    <row r="4431" spans="24:24" x14ac:dyDescent="0.2">
      <c r="X4431" s="11"/>
    </row>
    <row r="4432" spans="24:24" x14ac:dyDescent="0.2">
      <c r="X4432" s="11"/>
    </row>
    <row r="4433" spans="24:24" x14ac:dyDescent="0.2">
      <c r="X4433" s="11"/>
    </row>
    <row r="4434" spans="24:24" x14ac:dyDescent="0.2">
      <c r="X4434" s="11"/>
    </row>
    <row r="4435" spans="24:24" x14ac:dyDescent="0.2">
      <c r="X4435" s="11"/>
    </row>
    <row r="4436" spans="24:24" x14ac:dyDescent="0.2">
      <c r="X4436" s="11"/>
    </row>
    <row r="4437" spans="24:24" x14ac:dyDescent="0.2">
      <c r="X4437" s="11"/>
    </row>
    <row r="4438" spans="24:24" x14ac:dyDescent="0.2">
      <c r="X4438" s="11"/>
    </row>
    <row r="4439" spans="24:24" x14ac:dyDescent="0.2">
      <c r="X4439" s="11"/>
    </row>
    <row r="4440" spans="24:24" x14ac:dyDescent="0.2">
      <c r="X4440" s="11"/>
    </row>
    <row r="4441" spans="24:24" x14ac:dyDescent="0.2">
      <c r="X4441" s="11"/>
    </row>
    <row r="4442" spans="24:24" x14ac:dyDescent="0.2">
      <c r="X4442" s="11"/>
    </row>
    <row r="4443" spans="24:24" x14ac:dyDescent="0.2">
      <c r="X4443" s="11"/>
    </row>
    <row r="4444" spans="24:24" x14ac:dyDescent="0.2">
      <c r="X4444" s="11"/>
    </row>
    <row r="4445" spans="24:24" x14ac:dyDescent="0.2">
      <c r="X4445" s="11"/>
    </row>
    <row r="4446" spans="24:24" x14ac:dyDescent="0.2">
      <c r="X4446" s="11"/>
    </row>
    <row r="4447" spans="24:24" x14ac:dyDescent="0.2">
      <c r="X4447" s="11"/>
    </row>
    <row r="4448" spans="24:24" x14ac:dyDescent="0.2">
      <c r="X4448" s="11"/>
    </row>
    <row r="4449" spans="24:24" x14ac:dyDescent="0.2">
      <c r="X4449" s="11"/>
    </row>
    <row r="4450" spans="24:24" x14ac:dyDescent="0.2">
      <c r="X4450" s="11"/>
    </row>
    <row r="4451" spans="24:24" x14ac:dyDescent="0.2">
      <c r="X4451" s="11"/>
    </row>
    <row r="4452" spans="24:24" x14ac:dyDescent="0.2">
      <c r="X4452" s="11"/>
    </row>
    <row r="4453" spans="24:24" x14ac:dyDescent="0.2">
      <c r="X4453" s="11"/>
    </row>
    <row r="4454" spans="24:24" x14ac:dyDescent="0.2">
      <c r="X4454" s="11"/>
    </row>
    <row r="4455" spans="24:24" x14ac:dyDescent="0.2">
      <c r="X4455" s="11"/>
    </row>
    <row r="4456" spans="24:24" x14ac:dyDescent="0.2">
      <c r="X4456" s="11"/>
    </row>
    <row r="4457" spans="24:24" x14ac:dyDescent="0.2">
      <c r="X4457" s="11"/>
    </row>
    <row r="4458" spans="24:24" x14ac:dyDescent="0.2">
      <c r="X4458" s="11"/>
    </row>
    <row r="4459" spans="24:24" x14ac:dyDescent="0.2">
      <c r="X4459" s="11"/>
    </row>
    <row r="4460" spans="24:24" x14ac:dyDescent="0.2">
      <c r="X4460" s="11"/>
    </row>
    <row r="4461" spans="24:24" x14ac:dyDescent="0.2">
      <c r="X4461" s="11"/>
    </row>
    <row r="4462" spans="24:24" x14ac:dyDescent="0.2">
      <c r="X4462" s="11"/>
    </row>
    <row r="4463" spans="24:24" x14ac:dyDescent="0.2">
      <c r="X4463" s="11"/>
    </row>
    <row r="4464" spans="24:24" x14ac:dyDescent="0.2">
      <c r="X4464" s="11"/>
    </row>
    <row r="4465" spans="24:24" x14ac:dyDescent="0.2">
      <c r="X4465" s="11"/>
    </row>
    <row r="4466" spans="24:24" x14ac:dyDescent="0.2">
      <c r="X4466" s="11"/>
    </row>
    <row r="4467" spans="24:24" x14ac:dyDescent="0.2">
      <c r="X4467" s="11"/>
    </row>
    <row r="4468" spans="24:24" x14ac:dyDescent="0.2">
      <c r="X4468" s="11"/>
    </row>
    <row r="4469" spans="24:24" x14ac:dyDescent="0.2">
      <c r="X4469" s="11"/>
    </row>
    <row r="4470" spans="24:24" x14ac:dyDescent="0.2">
      <c r="X4470" s="11"/>
    </row>
    <row r="4471" spans="24:24" x14ac:dyDescent="0.2">
      <c r="X4471" s="11"/>
    </row>
    <row r="4472" spans="24:24" x14ac:dyDescent="0.2">
      <c r="X4472" s="11"/>
    </row>
    <row r="4473" spans="24:24" x14ac:dyDescent="0.2">
      <c r="X4473" s="11"/>
    </row>
    <row r="4474" spans="24:24" x14ac:dyDescent="0.2">
      <c r="X4474" s="11"/>
    </row>
    <row r="4475" spans="24:24" x14ac:dyDescent="0.2">
      <c r="X4475" s="11"/>
    </row>
    <row r="4476" spans="24:24" x14ac:dyDescent="0.2">
      <c r="X4476" s="11"/>
    </row>
    <row r="4477" spans="24:24" x14ac:dyDescent="0.2">
      <c r="X4477" s="11"/>
    </row>
    <row r="4478" spans="24:24" x14ac:dyDescent="0.2">
      <c r="X4478" s="11"/>
    </row>
    <row r="4479" spans="24:24" x14ac:dyDescent="0.2">
      <c r="X4479" s="11"/>
    </row>
    <row r="4480" spans="24:24" x14ac:dyDescent="0.2">
      <c r="X4480" s="11"/>
    </row>
    <row r="4481" spans="24:24" x14ac:dyDescent="0.2">
      <c r="X4481" s="11"/>
    </row>
    <row r="4482" spans="24:24" x14ac:dyDescent="0.2">
      <c r="X4482" s="11"/>
    </row>
    <row r="4483" spans="24:24" x14ac:dyDescent="0.2">
      <c r="X4483" s="11"/>
    </row>
    <row r="4484" spans="24:24" x14ac:dyDescent="0.2">
      <c r="X4484" s="11"/>
    </row>
    <row r="4485" spans="24:24" x14ac:dyDescent="0.2">
      <c r="X4485" s="11"/>
    </row>
    <row r="4486" spans="24:24" x14ac:dyDescent="0.2">
      <c r="X4486" s="11"/>
    </row>
    <row r="4487" spans="24:24" x14ac:dyDescent="0.2">
      <c r="X4487" s="11"/>
    </row>
    <row r="4488" spans="24:24" x14ac:dyDescent="0.2">
      <c r="X4488" s="11"/>
    </row>
    <row r="4489" spans="24:24" x14ac:dyDescent="0.2">
      <c r="X4489" s="11"/>
    </row>
    <row r="4490" spans="24:24" x14ac:dyDescent="0.2">
      <c r="X4490" s="11"/>
    </row>
    <row r="4491" spans="24:24" x14ac:dyDescent="0.2">
      <c r="X4491" s="11"/>
    </row>
    <row r="4492" spans="24:24" x14ac:dyDescent="0.2">
      <c r="X4492" s="11"/>
    </row>
    <row r="4493" spans="24:24" x14ac:dyDescent="0.2">
      <c r="X4493" s="11"/>
    </row>
    <row r="4494" spans="24:24" x14ac:dyDescent="0.2">
      <c r="X4494" s="11"/>
    </row>
    <row r="4495" spans="24:24" x14ac:dyDescent="0.2">
      <c r="X4495" s="11"/>
    </row>
    <row r="4496" spans="24:24" x14ac:dyDescent="0.2">
      <c r="X4496" s="11"/>
    </row>
    <row r="4497" spans="24:24" x14ac:dyDescent="0.2">
      <c r="X4497" s="11"/>
    </row>
    <row r="4498" spans="24:24" x14ac:dyDescent="0.2">
      <c r="X4498" s="11"/>
    </row>
    <row r="4499" spans="24:24" x14ac:dyDescent="0.2">
      <c r="X4499" s="11"/>
    </row>
    <row r="4500" spans="24:24" x14ac:dyDescent="0.2">
      <c r="X4500" s="11"/>
    </row>
    <row r="4501" spans="24:24" x14ac:dyDescent="0.2">
      <c r="X4501" s="11"/>
    </row>
    <row r="4502" spans="24:24" x14ac:dyDescent="0.2">
      <c r="X4502" s="11"/>
    </row>
    <row r="4503" spans="24:24" x14ac:dyDescent="0.2">
      <c r="X4503" s="11"/>
    </row>
    <row r="4504" spans="24:24" x14ac:dyDescent="0.2">
      <c r="X4504" s="11"/>
    </row>
    <row r="4505" spans="24:24" x14ac:dyDescent="0.2">
      <c r="X4505" s="11"/>
    </row>
    <row r="4506" spans="24:24" x14ac:dyDescent="0.2">
      <c r="X4506" s="11"/>
    </row>
    <row r="4507" spans="24:24" x14ac:dyDescent="0.2">
      <c r="X4507" s="11"/>
    </row>
    <row r="4508" spans="24:24" x14ac:dyDescent="0.2">
      <c r="X4508" s="11"/>
    </row>
    <row r="4509" spans="24:24" x14ac:dyDescent="0.2">
      <c r="X4509" s="11"/>
    </row>
    <row r="4510" spans="24:24" x14ac:dyDescent="0.2">
      <c r="X4510" s="11"/>
    </row>
    <row r="4511" spans="24:24" x14ac:dyDescent="0.2">
      <c r="X4511" s="11"/>
    </row>
    <row r="4512" spans="24:24" x14ac:dyDescent="0.2">
      <c r="X4512" s="11"/>
    </row>
    <row r="4513" spans="24:24" x14ac:dyDescent="0.2">
      <c r="X4513" s="11"/>
    </row>
    <row r="4514" spans="24:24" x14ac:dyDescent="0.2">
      <c r="X4514" s="11"/>
    </row>
    <row r="4515" spans="24:24" x14ac:dyDescent="0.2">
      <c r="X4515" s="11"/>
    </row>
    <row r="4516" spans="24:24" x14ac:dyDescent="0.2">
      <c r="X4516" s="11"/>
    </row>
    <row r="4517" spans="24:24" x14ac:dyDescent="0.2">
      <c r="X4517" s="11"/>
    </row>
    <row r="4518" spans="24:24" x14ac:dyDescent="0.2">
      <c r="X4518" s="11"/>
    </row>
    <row r="4519" spans="24:24" x14ac:dyDescent="0.2">
      <c r="X4519" s="11"/>
    </row>
    <row r="4520" spans="24:24" x14ac:dyDescent="0.2">
      <c r="X4520" s="11"/>
    </row>
    <row r="4521" spans="24:24" x14ac:dyDescent="0.2">
      <c r="X4521" s="11"/>
    </row>
    <row r="4522" spans="24:24" x14ac:dyDescent="0.2">
      <c r="X4522" s="11"/>
    </row>
    <row r="4523" spans="24:24" x14ac:dyDescent="0.2">
      <c r="X4523" s="11"/>
    </row>
    <row r="4524" spans="24:24" x14ac:dyDescent="0.2">
      <c r="X4524" s="11"/>
    </row>
    <row r="4525" spans="24:24" x14ac:dyDescent="0.2">
      <c r="X4525" s="11"/>
    </row>
    <row r="4526" spans="24:24" x14ac:dyDescent="0.2">
      <c r="X4526" s="11"/>
    </row>
    <row r="4527" spans="24:24" x14ac:dyDescent="0.2">
      <c r="X4527" s="11"/>
    </row>
    <row r="4528" spans="24:24" x14ac:dyDescent="0.2">
      <c r="X4528" s="11"/>
    </row>
    <row r="4529" spans="24:24" x14ac:dyDescent="0.2">
      <c r="X4529" s="11"/>
    </row>
    <row r="4530" spans="24:24" x14ac:dyDescent="0.2">
      <c r="X4530" s="11"/>
    </row>
    <row r="4531" spans="24:24" x14ac:dyDescent="0.2">
      <c r="X4531" s="11"/>
    </row>
    <row r="4532" spans="24:24" x14ac:dyDescent="0.2">
      <c r="X4532" s="11"/>
    </row>
    <row r="4533" spans="24:24" x14ac:dyDescent="0.2">
      <c r="X4533" s="11"/>
    </row>
    <row r="4534" spans="24:24" x14ac:dyDescent="0.2">
      <c r="X4534" s="11"/>
    </row>
    <row r="4535" spans="24:24" x14ac:dyDescent="0.2">
      <c r="X4535" s="11"/>
    </row>
    <row r="4536" spans="24:24" x14ac:dyDescent="0.2">
      <c r="X4536" s="11"/>
    </row>
    <row r="4537" spans="24:24" x14ac:dyDescent="0.2">
      <c r="X4537" s="11"/>
    </row>
    <row r="4538" spans="24:24" x14ac:dyDescent="0.2">
      <c r="X4538" s="11"/>
    </row>
    <row r="4539" spans="24:24" x14ac:dyDescent="0.2">
      <c r="X4539" s="11"/>
    </row>
    <row r="4540" spans="24:24" x14ac:dyDescent="0.2">
      <c r="X4540" s="11"/>
    </row>
    <row r="4541" spans="24:24" x14ac:dyDescent="0.2">
      <c r="X4541" s="11"/>
    </row>
    <row r="4542" spans="24:24" x14ac:dyDescent="0.2">
      <c r="X4542" s="11"/>
    </row>
    <row r="4543" spans="24:24" x14ac:dyDescent="0.2">
      <c r="X4543" s="11"/>
    </row>
    <row r="4544" spans="24:24" x14ac:dyDescent="0.2">
      <c r="X4544" s="11"/>
    </row>
    <row r="4545" spans="24:24" x14ac:dyDescent="0.2">
      <c r="X4545" s="11"/>
    </row>
    <row r="4546" spans="24:24" x14ac:dyDescent="0.2">
      <c r="X4546" s="11"/>
    </row>
    <row r="4547" spans="24:24" x14ac:dyDescent="0.2">
      <c r="X4547" s="11"/>
    </row>
    <row r="4548" spans="24:24" x14ac:dyDescent="0.2">
      <c r="X4548" s="11"/>
    </row>
    <row r="4549" spans="24:24" x14ac:dyDescent="0.2">
      <c r="X4549" s="11"/>
    </row>
    <row r="4550" spans="24:24" x14ac:dyDescent="0.2">
      <c r="X4550" s="11"/>
    </row>
    <row r="4551" spans="24:24" x14ac:dyDescent="0.2">
      <c r="X4551" s="11"/>
    </row>
    <row r="4552" spans="24:24" x14ac:dyDescent="0.2">
      <c r="X4552" s="11"/>
    </row>
    <row r="4553" spans="24:24" x14ac:dyDescent="0.2">
      <c r="X4553" s="11"/>
    </row>
    <row r="4554" spans="24:24" x14ac:dyDescent="0.2">
      <c r="X4554" s="11"/>
    </row>
    <row r="4555" spans="24:24" x14ac:dyDescent="0.2">
      <c r="X4555" s="11"/>
    </row>
    <row r="4556" spans="24:24" x14ac:dyDescent="0.2">
      <c r="X4556" s="11"/>
    </row>
    <row r="4557" spans="24:24" x14ac:dyDescent="0.2">
      <c r="X4557" s="11"/>
    </row>
    <row r="4558" spans="24:24" x14ac:dyDescent="0.2">
      <c r="X4558" s="11"/>
    </row>
    <row r="4559" spans="24:24" x14ac:dyDescent="0.2">
      <c r="X4559" s="11"/>
    </row>
    <row r="4560" spans="24:24" x14ac:dyDescent="0.2">
      <c r="X4560" s="11"/>
    </row>
    <row r="4561" spans="24:24" x14ac:dyDescent="0.2">
      <c r="X4561" s="11"/>
    </row>
    <row r="4562" spans="24:24" x14ac:dyDescent="0.2">
      <c r="X4562" s="11"/>
    </row>
    <row r="4563" spans="24:24" x14ac:dyDescent="0.2">
      <c r="X4563" s="11"/>
    </row>
    <row r="4564" spans="24:24" x14ac:dyDescent="0.2">
      <c r="X4564" s="11"/>
    </row>
    <row r="4565" spans="24:24" x14ac:dyDescent="0.2">
      <c r="X4565" s="11"/>
    </row>
    <row r="4566" spans="24:24" x14ac:dyDescent="0.2">
      <c r="X4566" s="11"/>
    </row>
    <row r="4567" spans="24:24" x14ac:dyDescent="0.2">
      <c r="X4567" s="11"/>
    </row>
    <row r="4568" spans="24:24" x14ac:dyDescent="0.2">
      <c r="X4568" s="11"/>
    </row>
    <row r="4569" spans="24:24" x14ac:dyDescent="0.2">
      <c r="X4569" s="11"/>
    </row>
    <row r="4570" spans="24:24" x14ac:dyDescent="0.2">
      <c r="X4570" s="11"/>
    </row>
    <row r="4571" spans="24:24" x14ac:dyDescent="0.2">
      <c r="X4571" s="11"/>
    </row>
    <row r="4572" spans="24:24" x14ac:dyDescent="0.2">
      <c r="X4572" s="11"/>
    </row>
    <row r="4573" spans="24:24" x14ac:dyDescent="0.2">
      <c r="X4573" s="11"/>
    </row>
    <row r="4574" spans="24:24" x14ac:dyDescent="0.2">
      <c r="X4574" s="11"/>
    </row>
    <row r="4575" spans="24:24" x14ac:dyDescent="0.2">
      <c r="X4575" s="11"/>
    </row>
    <row r="4576" spans="24:24" x14ac:dyDescent="0.2">
      <c r="X4576" s="11"/>
    </row>
    <row r="4577" spans="24:24" x14ac:dyDescent="0.2">
      <c r="X4577" s="11"/>
    </row>
    <row r="4578" spans="24:24" x14ac:dyDescent="0.2">
      <c r="X4578" s="11"/>
    </row>
    <row r="4579" spans="24:24" x14ac:dyDescent="0.2">
      <c r="X4579" s="11"/>
    </row>
    <row r="4580" spans="24:24" x14ac:dyDescent="0.2">
      <c r="X4580" s="11"/>
    </row>
    <row r="4581" spans="24:24" x14ac:dyDescent="0.2">
      <c r="X4581" s="11"/>
    </row>
    <row r="4582" spans="24:24" x14ac:dyDescent="0.2">
      <c r="X4582" s="11"/>
    </row>
    <row r="4583" spans="24:24" x14ac:dyDescent="0.2">
      <c r="X4583" s="11"/>
    </row>
    <row r="4584" spans="24:24" x14ac:dyDescent="0.2">
      <c r="X4584" s="11"/>
    </row>
    <row r="4585" spans="24:24" x14ac:dyDescent="0.2">
      <c r="X4585" s="11"/>
    </row>
    <row r="4586" spans="24:24" x14ac:dyDescent="0.2">
      <c r="X4586" s="11"/>
    </row>
    <row r="4587" spans="24:24" x14ac:dyDescent="0.2">
      <c r="X4587" s="11"/>
    </row>
    <row r="4588" spans="24:24" x14ac:dyDescent="0.2">
      <c r="X4588" s="11"/>
    </row>
    <row r="4589" spans="24:24" x14ac:dyDescent="0.2">
      <c r="X4589" s="11"/>
    </row>
    <row r="4590" spans="24:24" x14ac:dyDescent="0.2">
      <c r="X4590" s="11"/>
    </row>
    <row r="4591" spans="24:24" x14ac:dyDescent="0.2">
      <c r="X4591" s="11"/>
    </row>
    <row r="4592" spans="24:24" x14ac:dyDescent="0.2">
      <c r="X4592" s="11"/>
    </row>
    <row r="4593" spans="24:24" x14ac:dyDescent="0.2">
      <c r="X4593" s="11"/>
    </row>
    <row r="4594" spans="24:24" x14ac:dyDescent="0.2">
      <c r="X4594" s="11"/>
    </row>
    <row r="4595" spans="24:24" x14ac:dyDescent="0.2">
      <c r="X4595" s="11"/>
    </row>
    <row r="4596" spans="24:24" x14ac:dyDescent="0.2">
      <c r="X4596" s="11"/>
    </row>
    <row r="4597" spans="24:24" x14ac:dyDescent="0.2">
      <c r="X4597" s="11"/>
    </row>
    <row r="4598" spans="24:24" x14ac:dyDescent="0.2">
      <c r="X4598" s="11"/>
    </row>
    <row r="4599" spans="24:24" x14ac:dyDescent="0.2">
      <c r="X4599" s="11"/>
    </row>
    <row r="4600" spans="24:24" x14ac:dyDescent="0.2">
      <c r="X4600" s="11"/>
    </row>
    <row r="4601" spans="24:24" x14ac:dyDescent="0.2">
      <c r="X4601" s="11"/>
    </row>
    <row r="4602" spans="24:24" x14ac:dyDescent="0.2">
      <c r="X4602" s="11"/>
    </row>
    <row r="4603" spans="24:24" x14ac:dyDescent="0.2">
      <c r="X4603" s="11"/>
    </row>
    <row r="4604" spans="24:24" x14ac:dyDescent="0.2">
      <c r="X4604" s="11"/>
    </row>
    <row r="4605" spans="24:24" x14ac:dyDescent="0.2">
      <c r="X4605" s="11"/>
    </row>
    <row r="4606" spans="24:24" x14ac:dyDescent="0.2">
      <c r="X4606" s="11"/>
    </row>
    <row r="4607" spans="24:24" x14ac:dyDescent="0.2">
      <c r="X4607" s="11"/>
    </row>
    <row r="4608" spans="24:24" x14ac:dyDescent="0.2">
      <c r="X4608" s="11"/>
    </row>
    <row r="4609" spans="24:24" x14ac:dyDescent="0.2">
      <c r="X4609" s="11"/>
    </row>
    <row r="4610" spans="24:24" x14ac:dyDescent="0.2">
      <c r="X4610" s="11"/>
    </row>
    <row r="4611" spans="24:24" x14ac:dyDescent="0.2">
      <c r="X4611" s="11"/>
    </row>
    <row r="4612" spans="24:24" x14ac:dyDescent="0.2">
      <c r="X4612" s="11"/>
    </row>
    <row r="4613" spans="24:24" x14ac:dyDescent="0.2">
      <c r="X4613" s="11"/>
    </row>
    <row r="4614" spans="24:24" x14ac:dyDescent="0.2">
      <c r="X4614" s="11"/>
    </row>
    <row r="4615" spans="24:24" x14ac:dyDescent="0.2">
      <c r="X4615" s="11"/>
    </row>
    <row r="4616" spans="24:24" x14ac:dyDescent="0.2">
      <c r="X4616" s="11"/>
    </row>
    <row r="4617" spans="24:24" x14ac:dyDescent="0.2">
      <c r="X4617" s="11"/>
    </row>
    <row r="4618" spans="24:24" x14ac:dyDescent="0.2">
      <c r="X4618" s="11"/>
    </row>
    <row r="4619" spans="24:24" x14ac:dyDescent="0.2">
      <c r="X4619" s="11"/>
    </row>
    <row r="4620" spans="24:24" x14ac:dyDescent="0.2">
      <c r="X4620" s="11"/>
    </row>
    <row r="4621" spans="24:24" x14ac:dyDescent="0.2">
      <c r="X4621" s="11"/>
    </row>
    <row r="4622" spans="24:24" x14ac:dyDescent="0.2">
      <c r="X4622" s="11"/>
    </row>
    <row r="4623" spans="24:24" x14ac:dyDescent="0.2">
      <c r="X4623" s="11"/>
    </row>
    <row r="4624" spans="24:24" x14ac:dyDescent="0.2">
      <c r="X4624" s="11"/>
    </row>
    <row r="4625" spans="24:24" x14ac:dyDescent="0.2">
      <c r="X4625" s="11"/>
    </row>
    <row r="4626" spans="24:24" x14ac:dyDescent="0.2">
      <c r="X4626" s="11"/>
    </row>
    <row r="4627" spans="24:24" x14ac:dyDescent="0.2">
      <c r="X4627" s="11"/>
    </row>
    <row r="4628" spans="24:24" x14ac:dyDescent="0.2">
      <c r="X4628" s="11"/>
    </row>
    <row r="4629" spans="24:24" x14ac:dyDescent="0.2">
      <c r="X4629" s="11"/>
    </row>
    <row r="4630" spans="24:24" x14ac:dyDescent="0.2">
      <c r="X4630" s="11"/>
    </row>
    <row r="4631" spans="24:24" x14ac:dyDescent="0.2">
      <c r="X4631" s="11"/>
    </row>
    <row r="4632" spans="24:24" x14ac:dyDescent="0.2">
      <c r="X4632" s="11"/>
    </row>
    <row r="4633" spans="24:24" x14ac:dyDescent="0.2">
      <c r="X4633" s="11"/>
    </row>
    <row r="4634" spans="24:24" x14ac:dyDescent="0.2">
      <c r="X4634" s="11"/>
    </row>
    <row r="4635" spans="24:24" x14ac:dyDescent="0.2">
      <c r="X4635" s="11"/>
    </row>
    <row r="4636" spans="24:24" x14ac:dyDescent="0.2">
      <c r="X4636" s="11"/>
    </row>
    <row r="4637" spans="24:24" x14ac:dyDescent="0.2">
      <c r="X4637" s="11"/>
    </row>
    <row r="4638" spans="24:24" x14ac:dyDescent="0.2">
      <c r="X4638" s="11"/>
    </row>
    <row r="4639" spans="24:24" x14ac:dyDescent="0.2">
      <c r="X4639" s="11"/>
    </row>
    <row r="4640" spans="24:24" x14ac:dyDescent="0.2">
      <c r="X4640" s="11"/>
    </row>
    <row r="4641" spans="24:24" x14ac:dyDescent="0.2">
      <c r="X4641" s="11"/>
    </row>
    <row r="4642" spans="24:24" x14ac:dyDescent="0.2">
      <c r="X4642" s="11"/>
    </row>
    <row r="4643" spans="24:24" x14ac:dyDescent="0.2">
      <c r="X4643" s="11"/>
    </row>
    <row r="4644" spans="24:24" x14ac:dyDescent="0.2">
      <c r="X4644" s="11"/>
    </row>
    <row r="4645" spans="24:24" x14ac:dyDescent="0.2">
      <c r="X4645" s="11"/>
    </row>
    <row r="4646" spans="24:24" x14ac:dyDescent="0.2">
      <c r="X4646" s="11"/>
    </row>
    <row r="4647" spans="24:24" x14ac:dyDescent="0.2">
      <c r="X4647" s="11"/>
    </row>
    <row r="4648" spans="24:24" x14ac:dyDescent="0.2">
      <c r="X4648" s="11"/>
    </row>
    <row r="4649" spans="24:24" x14ac:dyDescent="0.2">
      <c r="X4649" s="11"/>
    </row>
    <row r="4650" spans="24:24" x14ac:dyDescent="0.2">
      <c r="X4650" s="11"/>
    </row>
    <row r="4651" spans="24:24" x14ac:dyDescent="0.2">
      <c r="X4651" s="11"/>
    </row>
    <row r="4652" spans="24:24" x14ac:dyDescent="0.2">
      <c r="X4652" s="11"/>
    </row>
    <row r="4653" spans="24:24" x14ac:dyDescent="0.2">
      <c r="X4653" s="11"/>
    </row>
    <row r="4654" spans="24:24" x14ac:dyDescent="0.2">
      <c r="X4654" s="11"/>
    </row>
    <row r="4655" spans="24:24" x14ac:dyDescent="0.2">
      <c r="X4655" s="11"/>
    </row>
    <row r="4656" spans="24:24" x14ac:dyDescent="0.2">
      <c r="X4656" s="11"/>
    </row>
    <row r="4657" spans="24:24" x14ac:dyDescent="0.2">
      <c r="X4657" s="11"/>
    </row>
    <row r="4658" spans="24:24" x14ac:dyDescent="0.2">
      <c r="X4658" s="11"/>
    </row>
    <row r="4659" spans="24:24" x14ac:dyDescent="0.2">
      <c r="X4659" s="11"/>
    </row>
    <row r="4660" spans="24:24" x14ac:dyDescent="0.2">
      <c r="X4660" s="11"/>
    </row>
    <row r="4661" spans="24:24" x14ac:dyDescent="0.2">
      <c r="X4661" s="11"/>
    </row>
    <row r="4662" spans="24:24" x14ac:dyDescent="0.2">
      <c r="X4662" s="11"/>
    </row>
    <row r="4663" spans="24:24" x14ac:dyDescent="0.2">
      <c r="X4663" s="11"/>
    </row>
    <row r="4664" spans="24:24" x14ac:dyDescent="0.2">
      <c r="X4664" s="11"/>
    </row>
    <row r="4665" spans="24:24" x14ac:dyDescent="0.2">
      <c r="X4665" s="11"/>
    </row>
    <row r="4666" spans="24:24" x14ac:dyDescent="0.2">
      <c r="X4666" s="11"/>
    </row>
    <row r="4667" spans="24:24" x14ac:dyDescent="0.2">
      <c r="X4667" s="11"/>
    </row>
    <row r="4668" spans="24:24" x14ac:dyDescent="0.2">
      <c r="X4668" s="11"/>
    </row>
    <row r="4669" spans="24:24" x14ac:dyDescent="0.2">
      <c r="X4669" s="11"/>
    </row>
    <row r="4670" spans="24:24" x14ac:dyDescent="0.2">
      <c r="X4670" s="11"/>
    </row>
    <row r="4671" spans="24:24" x14ac:dyDescent="0.2">
      <c r="X4671" s="11"/>
    </row>
    <row r="4672" spans="24:24" x14ac:dyDescent="0.2">
      <c r="X4672" s="11"/>
    </row>
    <row r="4673" spans="24:24" x14ac:dyDescent="0.2">
      <c r="X4673" s="11"/>
    </row>
    <row r="4674" spans="24:24" x14ac:dyDescent="0.2">
      <c r="X4674" s="11"/>
    </row>
    <row r="4675" spans="24:24" x14ac:dyDescent="0.2">
      <c r="X4675" s="11"/>
    </row>
    <row r="4676" spans="24:24" x14ac:dyDescent="0.2">
      <c r="X4676" s="11"/>
    </row>
    <row r="4677" spans="24:24" x14ac:dyDescent="0.2">
      <c r="X4677" s="11"/>
    </row>
    <row r="4678" spans="24:24" x14ac:dyDescent="0.2">
      <c r="X4678" s="11"/>
    </row>
    <row r="4679" spans="24:24" x14ac:dyDescent="0.2">
      <c r="X4679" s="11"/>
    </row>
    <row r="4680" spans="24:24" x14ac:dyDescent="0.2">
      <c r="X4680" s="11"/>
    </row>
    <row r="4681" spans="24:24" x14ac:dyDescent="0.2">
      <c r="X4681" s="11"/>
    </row>
    <row r="4682" spans="24:24" x14ac:dyDescent="0.2">
      <c r="X4682" s="11"/>
    </row>
    <row r="4683" spans="24:24" x14ac:dyDescent="0.2">
      <c r="X4683" s="11"/>
    </row>
    <row r="4684" spans="24:24" x14ac:dyDescent="0.2">
      <c r="X4684" s="11"/>
    </row>
    <row r="4685" spans="24:24" x14ac:dyDescent="0.2">
      <c r="X4685" s="11"/>
    </row>
    <row r="4686" spans="24:24" x14ac:dyDescent="0.2">
      <c r="X4686" s="11"/>
    </row>
    <row r="4687" spans="24:24" x14ac:dyDescent="0.2">
      <c r="X4687" s="11"/>
    </row>
    <row r="4688" spans="24:24" x14ac:dyDescent="0.2">
      <c r="X4688" s="11"/>
    </row>
    <row r="4689" spans="24:24" x14ac:dyDescent="0.2">
      <c r="X4689" s="11"/>
    </row>
    <row r="4690" spans="24:24" x14ac:dyDescent="0.2">
      <c r="X4690" s="11"/>
    </row>
    <row r="4691" spans="24:24" x14ac:dyDescent="0.2">
      <c r="X4691" s="11"/>
    </row>
    <row r="4692" spans="24:24" x14ac:dyDescent="0.2">
      <c r="X4692" s="11"/>
    </row>
    <row r="4693" spans="24:24" x14ac:dyDescent="0.2">
      <c r="X4693" s="11"/>
    </row>
    <row r="4694" spans="24:24" x14ac:dyDescent="0.2">
      <c r="X4694" s="11"/>
    </row>
    <row r="4695" spans="24:24" x14ac:dyDescent="0.2">
      <c r="X4695" s="11"/>
    </row>
    <row r="4696" spans="24:24" x14ac:dyDescent="0.2">
      <c r="X4696" s="11"/>
    </row>
    <row r="4697" spans="24:24" x14ac:dyDescent="0.2">
      <c r="X4697" s="11"/>
    </row>
    <row r="4698" spans="24:24" x14ac:dyDescent="0.2">
      <c r="X4698" s="11"/>
    </row>
    <row r="4699" spans="24:24" x14ac:dyDescent="0.2">
      <c r="X4699" s="11"/>
    </row>
    <row r="4700" spans="24:24" x14ac:dyDescent="0.2">
      <c r="X4700" s="11"/>
    </row>
    <row r="4701" spans="24:24" x14ac:dyDescent="0.2">
      <c r="X4701" s="11"/>
    </row>
    <row r="4702" spans="24:24" x14ac:dyDescent="0.2">
      <c r="X4702" s="11"/>
    </row>
    <row r="4703" spans="24:24" x14ac:dyDescent="0.2">
      <c r="X4703" s="11"/>
    </row>
    <row r="4704" spans="24:24" x14ac:dyDescent="0.2">
      <c r="X4704" s="11"/>
    </row>
    <row r="4705" spans="24:24" x14ac:dyDescent="0.2">
      <c r="X4705" s="11"/>
    </row>
    <row r="4706" spans="24:24" x14ac:dyDescent="0.2">
      <c r="X4706" s="11"/>
    </row>
    <row r="4707" spans="24:24" x14ac:dyDescent="0.2">
      <c r="X4707" s="11"/>
    </row>
    <row r="4708" spans="24:24" x14ac:dyDescent="0.2">
      <c r="X4708" s="11"/>
    </row>
    <row r="4709" spans="24:24" x14ac:dyDescent="0.2">
      <c r="X4709" s="11"/>
    </row>
    <row r="4710" spans="24:24" x14ac:dyDescent="0.2">
      <c r="X4710" s="11"/>
    </row>
    <row r="4711" spans="24:24" x14ac:dyDescent="0.2">
      <c r="X4711" s="11"/>
    </row>
    <row r="4712" spans="24:24" x14ac:dyDescent="0.2">
      <c r="X4712" s="11"/>
    </row>
    <row r="4713" spans="24:24" x14ac:dyDescent="0.2">
      <c r="X4713" s="11"/>
    </row>
    <row r="4714" spans="24:24" x14ac:dyDescent="0.2">
      <c r="X4714" s="11"/>
    </row>
    <row r="4715" spans="24:24" x14ac:dyDescent="0.2">
      <c r="X4715" s="11"/>
    </row>
    <row r="4716" spans="24:24" x14ac:dyDescent="0.2">
      <c r="X4716" s="11"/>
    </row>
    <row r="4717" spans="24:24" x14ac:dyDescent="0.2">
      <c r="X4717" s="11"/>
    </row>
    <row r="4718" spans="24:24" x14ac:dyDescent="0.2">
      <c r="X4718" s="11"/>
    </row>
    <row r="4719" spans="24:24" x14ac:dyDescent="0.2">
      <c r="X4719" s="11"/>
    </row>
    <row r="4720" spans="24:24" x14ac:dyDescent="0.2">
      <c r="X4720" s="11"/>
    </row>
    <row r="4721" spans="24:24" x14ac:dyDescent="0.2">
      <c r="X4721" s="11"/>
    </row>
    <row r="4722" spans="24:24" x14ac:dyDescent="0.2">
      <c r="X4722" s="11"/>
    </row>
    <row r="4723" spans="24:24" x14ac:dyDescent="0.2">
      <c r="X4723" s="11"/>
    </row>
    <row r="4724" spans="24:24" x14ac:dyDescent="0.2">
      <c r="X4724" s="11"/>
    </row>
    <row r="4725" spans="24:24" x14ac:dyDescent="0.2">
      <c r="X4725" s="11"/>
    </row>
    <row r="4726" spans="24:24" x14ac:dyDescent="0.2">
      <c r="X4726" s="11"/>
    </row>
    <row r="4727" spans="24:24" x14ac:dyDescent="0.2">
      <c r="X4727" s="11"/>
    </row>
    <row r="4728" spans="24:24" x14ac:dyDescent="0.2">
      <c r="X4728" s="11"/>
    </row>
    <row r="4729" spans="24:24" x14ac:dyDescent="0.2">
      <c r="X4729" s="11"/>
    </row>
    <row r="4730" spans="24:24" x14ac:dyDescent="0.2">
      <c r="X4730" s="11"/>
    </row>
    <row r="4731" spans="24:24" x14ac:dyDescent="0.2">
      <c r="X4731" s="11"/>
    </row>
    <row r="4732" spans="24:24" x14ac:dyDescent="0.2">
      <c r="X4732" s="11"/>
    </row>
    <row r="4733" spans="24:24" x14ac:dyDescent="0.2">
      <c r="X4733" s="11"/>
    </row>
    <row r="4734" spans="24:24" x14ac:dyDescent="0.2">
      <c r="X4734" s="11"/>
    </row>
    <row r="4735" spans="24:24" x14ac:dyDescent="0.2">
      <c r="X4735" s="11"/>
    </row>
    <row r="4736" spans="24:24" x14ac:dyDescent="0.2">
      <c r="X4736" s="11"/>
    </row>
    <row r="4737" spans="24:24" x14ac:dyDescent="0.2">
      <c r="X4737" s="11"/>
    </row>
    <row r="4738" spans="24:24" x14ac:dyDescent="0.2">
      <c r="X4738" s="11"/>
    </row>
    <row r="4739" spans="24:24" x14ac:dyDescent="0.2">
      <c r="X4739" s="11"/>
    </row>
    <row r="4740" spans="24:24" x14ac:dyDescent="0.2">
      <c r="X4740" s="11"/>
    </row>
    <row r="4741" spans="24:24" x14ac:dyDescent="0.2">
      <c r="X4741" s="11"/>
    </row>
    <row r="4742" spans="24:24" x14ac:dyDescent="0.2">
      <c r="X4742" s="11"/>
    </row>
    <row r="4743" spans="24:24" x14ac:dyDescent="0.2">
      <c r="X4743" s="11"/>
    </row>
    <row r="4744" spans="24:24" x14ac:dyDescent="0.2">
      <c r="X4744" s="11"/>
    </row>
    <row r="4745" spans="24:24" x14ac:dyDescent="0.2">
      <c r="X4745" s="11"/>
    </row>
    <row r="4746" spans="24:24" x14ac:dyDescent="0.2">
      <c r="X4746" s="11"/>
    </row>
    <row r="4747" spans="24:24" x14ac:dyDescent="0.2">
      <c r="X4747" s="11"/>
    </row>
    <row r="4748" spans="24:24" x14ac:dyDescent="0.2">
      <c r="X4748" s="11"/>
    </row>
    <row r="4749" spans="24:24" x14ac:dyDescent="0.2">
      <c r="X4749" s="11"/>
    </row>
    <row r="4750" spans="24:24" x14ac:dyDescent="0.2">
      <c r="X4750" s="11"/>
    </row>
    <row r="4751" spans="24:24" x14ac:dyDescent="0.2">
      <c r="X4751" s="11"/>
    </row>
    <row r="4752" spans="24:24" x14ac:dyDescent="0.2">
      <c r="X4752" s="11"/>
    </row>
    <row r="4753" spans="24:24" x14ac:dyDescent="0.2">
      <c r="X4753" s="11"/>
    </row>
    <row r="4754" spans="24:24" x14ac:dyDescent="0.2">
      <c r="X4754" s="11"/>
    </row>
    <row r="4755" spans="24:24" x14ac:dyDescent="0.2">
      <c r="X4755" s="11"/>
    </row>
    <row r="4756" spans="24:24" x14ac:dyDescent="0.2">
      <c r="X4756" s="11"/>
    </row>
    <row r="4757" spans="24:24" x14ac:dyDescent="0.2">
      <c r="X4757" s="11"/>
    </row>
    <row r="4758" spans="24:24" x14ac:dyDescent="0.2">
      <c r="X4758" s="11"/>
    </row>
    <row r="4759" spans="24:24" x14ac:dyDescent="0.2">
      <c r="X4759" s="11"/>
    </row>
    <row r="4760" spans="24:24" x14ac:dyDescent="0.2">
      <c r="X4760" s="11"/>
    </row>
    <row r="4761" spans="24:24" x14ac:dyDescent="0.2">
      <c r="X4761" s="11"/>
    </row>
    <row r="4762" spans="24:24" x14ac:dyDescent="0.2">
      <c r="X4762" s="11"/>
    </row>
    <row r="4763" spans="24:24" x14ac:dyDescent="0.2">
      <c r="X4763" s="11"/>
    </row>
    <row r="4764" spans="24:24" x14ac:dyDescent="0.2">
      <c r="X4764" s="11"/>
    </row>
    <row r="4765" spans="24:24" x14ac:dyDescent="0.2">
      <c r="X4765" s="11"/>
    </row>
    <row r="4766" spans="24:24" x14ac:dyDescent="0.2">
      <c r="X4766" s="11"/>
    </row>
    <row r="4767" spans="24:24" x14ac:dyDescent="0.2">
      <c r="X4767" s="11"/>
    </row>
    <row r="4768" spans="24:24" x14ac:dyDescent="0.2">
      <c r="X4768" s="11"/>
    </row>
    <row r="4769" spans="24:24" x14ac:dyDescent="0.2">
      <c r="X4769" s="11"/>
    </row>
    <row r="4770" spans="24:24" x14ac:dyDescent="0.2">
      <c r="X4770" s="11"/>
    </row>
    <row r="4771" spans="24:24" x14ac:dyDescent="0.2">
      <c r="X4771" s="11"/>
    </row>
    <row r="4772" spans="24:24" x14ac:dyDescent="0.2">
      <c r="X4772" s="11"/>
    </row>
    <row r="4773" spans="24:24" x14ac:dyDescent="0.2">
      <c r="X4773" s="11"/>
    </row>
    <row r="4774" spans="24:24" x14ac:dyDescent="0.2">
      <c r="X4774" s="11"/>
    </row>
    <row r="4775" spans="24:24" x14ac:dyDescent="0.2">
      <c r="X4775" s="11"/>
    </row>
    <row r="4776" spans="24:24" x14ac:dyDescent="0.2">
      <c r="X4776" s="11"/>
    </row>
    <row r="4777" spans="24:24" x14ac:dyDescent="0.2">
      <c r="X4777" s="11"/>
    </row>
    <row r="4778" spans="24:24" x14ac:dyDescent="0.2">
      <c r="X4778" s="11"/>
    </row>
    <row r="4779" spans="24:24" x14ac:dyDescent="0.2">
      <c r="X4779" s="11"/>
    </row>
    <row r="4780" spans="24:24" x14ac:dyDescent="0.2">
      <c r="X4780" s="11"/>
    </row>
    <row r="4781" spans="24:24" x14ac:dyDescent="0.2">
      <c r="X4781" s="11"/>
    </row>
    <row r="4782" spans="24:24" x14ac:dyDescent="0.2">
      <c r="X4782" s="11"/>
    </row>
    <row r="4783" spans="24:24" x14ac:dyDescent="0.2">
      <c r="X4783" s="11"/>
    </row>
    <row r="4784" spans="24:24" x14ac:dyDescent="0.2">
      <c r="X4784" s="11"/>
    </row>
    <row r="4785" spans="24:24" x14ac:dyDescent="0.2">
      <c r="X4785" s="11"/>
    </row>
    <row r="4786" spans="24:24" x14ac:dyDescent="0.2">
      <c r="X4786" s="11"/>
    </row>
    <row r="4787" spans="24:24" x14ac:dyDescent="0.2">
      <c r="X4787" s="11"/>
    </row>
    <row r="4788" spans="24:24" x14ac:dyDescent="0.2">
      <c r="X4788" s="11"/>
    </row>
    <row r="4789" spans="24:24" x14ac:dyDescent="0.2">
      <c r="X4789" s="11"/>
    </row>
    <row r="4790" spans="24:24" x14ac:dyDescent="0.2">
      <c r="X4790" s="11"/>
    </row>
    <row r="4791" spans="24:24" x14ac:dyDescent="0.2">
      <c r="X4791" s="11"/>
    </row>
    <row r="4792" spans="24:24" x14ac:dyDescent="0.2">
      <c r="X4792" s="11"/>
    </row>
    <row r="4793" spans="24:24" x14ac:dyDescent="0.2">
      <c r="X4793" s="11"/>
    </row>
    <row r="4794" spans="24:24" x14ac:dyDescent="0.2">
      <c r="X4794" s="11"/>
    </row>
    <row r="4795" spans="24:24" x14ac:dyDescent="0.2">
      <c r="X4795" s="11"/>
    </row>
    <row r="4796" spans="24:24" x14ac:dyDescent="0.2">
      <c r="X4796" s="11"/>
    </row>
    <row r="4797" spans="24:24" x14ac:dyDescent="0.2">
      <c r="X4797" s="11"/>
    </row>
    <row r="4798" spans="24:24" x14ac:dyDescent="0.2">
      <c r="X4798" s="11"/>
    </row>
    <row r="4799" spans="24:24" x14ac:dyDescent="0.2">
      <c r="X4799" s="11"/>
    </row>
    <row r="4800" spans="24:24" x14ac:dyDescent="0.2">
      <c r="X4800" s="11"/>
    </row>
    <row r="4801" spans="24:24" x14ac:dyDescent="0.2">
      <c r="X4801" s="11"/>
    </row>
    <row r="4802" spans="24:24" x14ac:dyDescent="0.2">
      <c r="X4802" s="11"/>
    </row>
    <row r="4803" spans="24:24" x14ac:dyDescent="0.2">
      <c r="X4803" s="11"/>
    </row>
    <row r="4804" spans="24:24" x14ac:dyDescent="0.2">
      <c r="X4804" s="11"/>
    </row>
    <row r="4805" spans="24:24" x14ac:dyDescent="0.2">
      <c r="X4805" s="11"/>
    </row>
    <row r="4806" spans="24:24" x14ac:dyDescent="0.2">
      <c r="X4806" s="11"/>
    </row>
    <row r="4807" spans="24:24" x14ac:dyDescent="0.2">
      <c r="X4807" s="11"/>
    </row>
    <row r="4808" spans="24:24" x14ac:dyDescent="0.2">
      <c r="X4808" s="11"/>
    </row>
    <row r="4809" spans="24:24" x14ac:dyDescent="0.2">
      <c r="X4809" s="11"/>
    </row>
    <row r="4810" spans="24:24" x14ac:dyDescent="0.2">
      <c r="X4810" s="11"/>
    </row>
    <row r="4811" spans="24:24" x14ac:dyDescent="0.2">
      <c r="X4811" s="11"/>
    </row>
    <row r="4812" spans="24:24" x14ac:dyDescent="0.2">
      <c r="X4812" s="11"/>
    </row>
    <row r="4813" spans="24:24" x14ac:dyDescent="0.2">
      <c r="X4813" s="11"/>
    </row>
    <row r="4814" spans="24:24" x14ac:dyDescent="0.2">
      <c r="X4814" s="11"/>
    </row>
    <row r="4815" spans="24:24" x14ac:dyDescent="0.2">
      <c r="X4815" s="11"/>
    </row>
    <row r="4816" spans="24:24" x14ac:dyDescent="0.2">
      <c r="X4816" s="11"/>
    </row>
    <row r="4817" spans="24:24" x14ac:dyDescent="0.2">
      <c r="X4817" s="11"/>
    </row>
    <row r="4818" spans="24:24" x14ac:dyDescent="0.2">
      <c r="X4818" s="11"/>
    </row>
    <row r="4819" spans="24:24" x14ac:dyDescent="0.2">
      <c r="X4819" s="11"/>
    </row>
    <row r="4820" spans="24:24" x14ac:dyDescent="0.2">
      <c r="X4820" s="11"/>
    </row>
    <row r="4821" spans="24:24" x14ac:dyDescent="0.2">
      <c r="X4821" s="11"/>
    </row>
    <row r="4822" spans="24:24" x14ac:dyDescent="0.2">
      <c r="X4822" s="11"/>
    </row>
    <row r="4823" spans="24:24" x14ac:dyDescent="0.2">
      <c r="X4823" s="11"/>
    </row>
    <row r="4824" spans="24:24" x14ac:dyDescent="0.2">
      <c r="X4824" s="11"/>
    </row>
    <row r="4825" spans="24:24" x14ac:dyDescent="0.2">
      <c r="X4825" s="11"/>
    </row>
    <row r="4826" spans="24:24" x14ac:dyDescent="0.2">
      <c r="X4826" s="11"/>
    </row>
    <row r="4827" spans="24:24" x14ac:dyDescent="0.2">
      <c r="X4827" s="11"/>
    </row>
    <row r="4828" spans="24:24" x14ac:dyDescent="0.2">
      <c r="X4828" s="11"/>
    </row>
    <row r="4829" spans="24:24" x14ac:dyDescent="0.2">
      <c r="X4829" s="11"/>
    </row>
    <row r="4830" spans="24:24" x14ac:dyDescent="0.2">
      <c r="X4830" s="11"/>
    </row>
    <row r="4831" spans="24:24" x14ac:dyDescent="0.2">
      <c r="X4831" s="11"/>
    </row>
    <row r="4832" spans="24:24" x14ac:dyDescent="0.2">
      <c r="X4832" s="11"/>
    </row>
    <row r="4833" spans="24:24" x14ac:dyDescent="0.2">
      <c r="X4833" s="11"/>
    </row>
    <row r="4834" spans="24:24" x14ac:dyDescent="0.2">
      <c r="X4834" s="11"/>
    </row>
    <row r="4835" spans="24:24" x14ac:dyDescent="0.2">
      <c r="X4835" s="11"/>
    </row>
    <row r="4836" spans="24:24" x14ac:dyDescent="0.2">
      <c r="X4836" s="11"/>
    </row>
    <row r="4837" spans="24:24" x14ac:dyDescent="0.2">
      <c r="X4837" s="11"/>
    </row>
    <row r="4838" spans="24:24" x14ac:dyDescent="0.2">
      <c r="X4838" s="11"/>
    </row>
    <row r="4839" spans="24:24" x14ac:dyDescent="0.2">
      <c r="X4839" s="11"/>
    </row>
    <row r="4840" spans="24:24" x14ac:dyDescent="0.2">
      <c r="X4840" s="11"/>
    </row>
    <row r="4841" spans="24:24" x14ac:dyDescent="0.2">
      <c r="X4841" s="11"/>
    </row>
    <row r="4842" spans="24:24" x14ac:dyDescent="0.2">
      <c r="X4842" s="11"/>
    </row>
    <row r="4843" spans="24:24" x14ac:dyDescent="0.2">
      <c r="X4843" s="11"/>
    </row>
    <row r="4844" spans="24:24" x14ac:dyDescent="0.2">
      <c r="X4844" s="11"/>
    </row>
    <row r="4845" spans="24:24" x14ac:dyDescent="0.2">
      <c r="X4845" s="11"/>
    </row>
    <row r="4846" spans="24:24" x14ac:dyDescent="0.2">
      <c r="X4846" s="11"/>
    </row>
    <row r="4847" spans="24:24" x14ac:dyDescent="0.2">
      <c r="X4847" s="11"/>
    </row>
    <row r="4848" spans="24:24" x14ac:dyDescent="0.2">
      <c r="X4848" s="11"/>
    </row>
    <row r="4849" spans="24:24" x14ac:dyDescent="0.2">
      <c r="X4849" s="11"/>
    </row>
    <row r="4850" spans="24:24" x14ac:dyDescent="0.2">
      <c r="X4850" s="11"/>
    </row>
    <row r="4851" spans="24:24" x14ac:dyDescent="0.2">
      <c r="X4851" s="11"/>
    </row>
    <row r="4852" spans="24:24" x14ac:dyDescent="0.2">
      <c r="X4852" s="11"/>
    </row>
    <row r="4853" spans="24:24" x14ac:dyDescent="0.2">
      <c r="X4853" s="11"/>
    </row>
    <row r="4854" spans="24:24" x14ac:dyDescent="0.2">
      <c r="X4854" s="11"/>
    </row>
    <row r="4855" spans="24:24" x14ac:dyDescent="0.2">
      <c r="X4855" s="11"/>
    </row>
    <row r="4856" spans="24:24" x14ac:dyDescent="0.2">
      <c r="X4856" s="11"/>
    </row>
    <row r="4857" spans="24:24" x14ac:dyDescent="0.2">
      <c r="X4857" s="11"/>
    </row>
    <row r="4858" spans="24:24" x14ac:dyDescent="0.2">
      <c r="X4858" s="11"/>
    </row>
    <row r="4859" spans="24:24" x14ac:dyDescent="0.2">
      <c r="X4859" s="11"/>
    </row>
    <row r="4860" spans="24:24" x14ac:dyDescent="0.2">
      <c r="X4860" s="11"/>
    </row>
    <row r="4861" spans="24:24" x14ac:dyDescent="0.2">
      <c r="X4861" s="11"/>
    </row>
    <row r="4862" spans="24:24" x14ac:dyDescent="0.2">
      <c r="X4862" s="11"/>
    </row>
    <row r="4863" spans="24:24" x14ac:dyDescent="0.2">
      <c r="X4863" s="11"/>
    </row>
    <row r="4864" spans="24:24" x14ac:dyDescent="0.2">
      <c r="X4864" s="11"/>
    </row>
    <row r="4865" spans="24:24" x14ac:dyDescent="0.2">
      <c r="X4865" s="11"/>
    </row>
    <row r="4866" spans="24:24" x14ac:dyDescent="0.2">
      <c r="X4866" s="11"/>
    </row>
    <row r="4867" spans="24:24" x14ac:dyDescent="0.2">
      <c r="X4867" s="11"/>
    </row>
    <row r="4868" spans="24:24" x14ac:dyDescent="0.2">
      <c r="X4868" s="11"/>
    </row>
    <row r="4869" spans="24:24" x14ac:dyDescent="0.2">
      <c r="X4869" s="11"/>
    </row>
    <row r="4870" spans="24:24" x14ac:dyDescent="0.2">
      <c r="X4870" s="11"/>
    </row>
    <row r="4871" spans="24:24" x14ac:dyDescent="0.2">
      <c r="X4871" s="11"/>
    </row>
    <row r="4872" spans="24:24" x14ac:dyDescent="0.2">
      <c r="X4872" s="11"/>
    </row>
    <row r="4873" spans="24:24" x14ac:dyDescent="0.2">
      <c r="X4873" s="11"/>
    </row>
    <row r="4874" spans="24:24" x14ac:dyDescent="0.2">
      <c r="X4874" s="11"/>
    </row>
    <row r="4875" spans="24:24" x14ac:dyDescent="0.2">
      <c r="X4875" s="11"/>
    </row>
    <row r="4876" spans="24:24" x14ac:dyDescent="0.2">
      <c r="X4876" s="11"/>
    </row>
    <row r="4877" spans="24:24" x14ac:dyDescent="0.2">
      <c r="X4877" s="11"/>
    </row>
    <row r="4878" spans="24:24" x14ac:dyDescent="0.2">
      <c r="X4878" s="11"/>
    </row>
    <row r="4879" spans="24:24" x14ac:dyDescent="0.2">
      <c r="X4879" s="11"/>
    </row>
    <row r="4880" spans="24:24" x14ac:dyDescent="0.2">
      <c r="X4880" s="11"/>
    </row>
    <row r="4881" spans="24:24" x14ac:dyDescent="0.2">
      <c r="X4881" s="11"/>
    </row>
    <row r="4882" spans="24:24" x14ac:dyDescent="0.2">
      <c r="X4882" s="11"/>
    </row>
    <row r="4883" spans="24:24" x14ac:dyDescent="0.2">
      <c r="X4883" s="11"/>
    </row>
    <row r="4884" spans="24:24" x14ac:dyDescent="0.2">
      <c r="X4884" s="11"/>
    </row>
    <row r="4885" spans="24:24" x14ac:dyDescent="0.2">
      <c r="X4885" s="11"/>
    </row>
    <row r="4886" spans="24:24" x14ac:dyDescent="0.2">
      <c r="X4886" s="11"/>
    </row>
    <row r="4887" spans="24:24" x14ac:dyDescent="0.2">
      <c r="X4887" s="11"/>
    </row>
    <row r="4888" spans="24:24" x14ac:dyDescent="0.2">
      <c r="X4888" s="11"/>
    </row>
    <row r="4889" spans="24:24" x14ac:dyDescent="0.2">
      <c r="X4889" s="11"/>
    </row>
    <row r="4890" spans="24:24" x14ac:dyDescent="0.2">
      <c r="X4890" s="11"/>
    </row>
    <row r="4891" spans="24:24" x14ac:dyDescent="0.2">
      <c r="X4891" s="11"/>
    </row>
    <row r="4892" spans="24:24" x14ac:dyDescent="0.2">
      <c r="X4892" s="11"/>
    </row>
    <row r="4893" spans="24:24" x14ac:dyDescent="0.2">
      <c r="X4893" s="11"/>
    </row>
    <row r="4894" spans="24:24" x14ac:dyDescent="0.2">
      <c r="X4894" s="11"/>
    </row>
    <row r="4895" spans="24:24" x14ac:dyDescent="0.2">
      <c r="X4895" s="11"/>
    </row>
    <row r="4896" spans="24:24" x14ac:dyDescent="0.2">
      <c r="X4896" s="11"/>
    </row>
    <row r="4897" spans="24:24" x14ac:dyDescent="0.2">
      <c r="X4897" s="11"/>
    </row>
    <row r="4898" spans="24:24" x14ac:dyDescent="0.2">
      <c r="X4898" s="11"/>
    </row>
    <row r="4899" spans="24:24" x14ac:dyDescent="0.2">
      <c r="X4899" s="11"/>
    </row>
    <row r="4900" spans="24:24" x14ac:dyDescent="0.2">
      <c r="X4900" s="11"/>
    </row>
    <row r="4901" spans="24:24" x14ac:dyDescent="0.2">
      <c r="X4901" s="11"/>
    </row>
    <row r="4902" spans="24:24" x14ac:dyDescent="0.2">
      <c r="X4902" s="11"/>
    </row>
    <row r="4903" spans="24:24" x14ac:dyDescent="0.2">
      <c r="X4903" s="11"/>
    </row>
    <row r="4904" spans="24:24" x14ac:dyDescent="0.2">
      <c r="X4904" s="11"/>
    </row>
    <row r="4905" spans="24:24" x14ac:dyDescent="0.2">
      <c r="X4905" s="11"/>
    </row>
    <row r="4906" spans="24:24" x14ac:dyDescent="0.2">
      <c r="X4906" s="11"/>
    </row>
    <row r="4907" spans="24:24" x14ac:dyDescent="0.2">
      <c r="X4907" s="11"/>
    </row>
    <row r="4908" spans="24:24" x14ac:dyDescent="0.2">
      <c r="X4908" s="11"/>
    </row>
    <row r="4909" spans="24:24" x14ac:dyDescent="0.2">
      <c r="X4909" s="11"/>
    </row>
    <row r="4910" spans="24:24" x14ac:dyDescent="0.2">
      <c r="X4910" s="11"/>
    </row>
    <row r="4911" spans="24:24" x14ac:dyDescent="0.2">
      <c r="X4911" s="11"/>
    </row>
    <row r="4912" spans="24:24" x14ac:dyDescent="0.2">
      <c r="X4912" s="11"/>
    </row>
    <row r="4913" spans="24:24" x14ac:dyDescent="0.2">
      <c r="X4913" s="11"/>
    </row>
    <row r="4914" spans="24:24" x14ac:dyDescent="0.2">
      <c r="X4914" s="11"/>
    </row>
    <row r="4915" spans="24:24" x14ac:dyDescent="0.2">
      <c r="X4915" s="11"/>
    </row>
    <row r="4916" spans="24:24" x14ac:dyDescent="0.2">
      <c r="X4916" s="11"/>
    </row>
    <row r="4917" spans="24:24" x14ac:dyDescent="0.2">
      <c r="X4917" s="11"/>
    </row>
    <row r="4918" spans="24:24" x14ac:dyDescent="0.2">
      <c r="X4918" s="11"/>
    </row>
    <row r="4919" spans="24:24" x14ac:dyDescent="0.2">
      <c r="X4919" s="11"/>
    </row>
    <row r="4920" spans="24:24" x14ac:dyDescent="0.2">
      <c r="X4920" s="11"/>
    </row>
    <row r="4921" spans="24:24" x14ac:dyDescent="0.2">
      <c r="X4921" s="11"/>
    </row>
    <row r="4922" spans="24:24" x14ac:dyDescent="0.2">
      <c r="X4922" s="11"/>
    </row>
    <row r="4923" spans="24:24" x14ac:dyDescent="0.2">
      <c r="X4923" s="11"/>
    </row>
    <row r="4924" spans="24:24" x14ac:dyDescent="0.2">
      <c r="X4924" s="11"/>
    </row>
    <row r="4925" spans="24:24" x14ac:dyDescent="0.2">
      <c r="X4925" s="11"/>
    </row>
    <row r="4926" spans="24:24" x14ac:dyDescent="0.2">
      <c r="X4926" s="11"/>
    </row>
    <row r="4927" spans="24:24" x14ac:dyDescent="0.2">
      <c r="X4927" s="11"/>
    </row>
    <row r="4928" spans="24:24" x14ac:dyDescent="0.2">
      <c r="X4928" s="11"/>
    </row>
    <row r="4929" spans="24:24" x14ac:dyDescent="0.2">
      <c r="X4929" s="11"/>
    </row>
    <row r="4930" spans="24:24" x14ac:dyDescent="0.2">
      <c r="X4930" s="11"/>
    </row>
    <row r="4931" spans="24:24" x14ac:dyDescent="0.2">
      <c r="X4931" s="11"/>
    </row>
    <row r="4932" spans="24:24" x14ac:dyDescent="0.2">
      <c r="X4932" s="11"/>
    </row>
    <row r="4933" spans="24:24" x14ac:dyDescent="0.2">
      <c r="X4933" s="11"/>
    </row>
    <row r="4934" spans="24:24" x14ac:dyDescent="0.2">
      <c r="X4934" s="11"/>
    </row>
    <row r="4935" spans="24:24" x14ac:dyDescent="0.2">
      <c r="X4935" s="11"/>
    </row>
    <row r="4936" spans="24:24" x14ac:dyDescent="0.2">
      <c r="X4936" s="11"/>
    </row>
    <row r="4937" spans="24:24" x14ac:dyDescent="0.2">
      <c r="X4937" s="11"/>
    </row>
    <row r="4938" spans="24:24" x14ac:dyDescent="0.2">
      <c r="X4938" s="11"/>
    </row>
    <row r="4939" spans="24:24" x14ac:dyDescent="0.2">
      <c r="X4939" s="11"/>
    </row>
    <row r="4940" spans="24:24" x14ac:dyDescent="0.2">
      <c r="X4940" s="11"/>
    </row>
    <row r="4941" spans="24:24" x14ac:dyDescent="0.2">
      <c r="X4941" s="11"/>
    </row>
    <row r="4942" spans="24:24" x14ac:dyDescent="0.2">
      <c r="X4942" s="11"/>
    </row>
    <row r="4943" spans="24:24" x14ac:dyDescent="0.2">
      <c r="X4943" s="11"/>
    </row>
    <row r="4944" spans="24:24" x14ac:dyDescent="0.2">
      <c r="X4944" s="11"/>
    </row>
    <row r="4945" spans="24:24" x14ac:dyDescent="0.2">
      <c r="X4945" s="11"/>
    </row>
    <row r="4946" spans="24:24" x14ac:dyDescent="0.2">
      <c r="X4946" s="11"/>
    </row>
    <row r="4947" spans="24:24" x14ac:dyDescent="0.2">
      <c r="X4947" s="11"/>
    </row>
    <row r="4948" spans="24:24" x14ac:dyDescent="0.2">
      <c r="X4948" s="11"/>
    </row>
    <row r="4949" spans="24:24" x14ac:dyDescent="0.2">
      <c r="X4949" s="11"/>
    </row>
    <row r="4950" spans="24:24" x14ac:dyDescent="0.2">
      <c r="X4950" s="11"/>
    </row>
    <row r="4951" spans="24:24" x14ac:dyDescent="0.2">
      <c r="X4951" s="11"/>
    </row>
    <row r="4952" spans="24:24" x14ac:dyDescent="0.2">
      <c r="X4952" s="11"/>
    </row>
    <row r="4953" spans="24:24" x14ac:dyDescent="0.2">
      <c r="X4953" s="11"/>
    </row>
    <row r="4954" spans="24:24" x14ac:dyDescent="0.2">
      <c r="X4954" s="11"/>
    </row>
    <row r="4955" spans="24:24" x14ac:dyDescent="0.2">
      <c r="X4955" s="11"/>
    </row>
    <row r="4956" spans="24:24" x14ac:dyDescent="0.2">
      <c r="X4956" s="11"/>
    </row>
    <row r="4957" spans="24:24" x14ac:dyDescent="0.2">
      <c r="X4957" s="11"/>
    </row>
    <row r="4958" spans="24:24" x14ac:dyDescent="0.2">
      <c r="X4958" s="11"/>
    </row>
    <row r="4959" spans="24:24" x14ac:dyDescent="0.2">
      <c r="X4959" s="11"/>
    </row>
    <row r="4960" spans="24:24" x14ac:dyDescent="0.2">
      <c r="X4960" s="11"/>
    </row>
    <row r="4961" spans="24:24" x14ac:dyDescent="0.2">
      <c r="X4961" s="11"/>
    </row>
    <row r="4962" spans="24:24" x14ac:dyDescent="0.2">
      <c r="X4962" s="11"/>
    </row>
    <row r="4963" spans="24:24" x14ac:dyDescent="0.2">
      <c r="X4963" s="11"/>
    </row>
    <row r="4964" spans="24:24" x14ac:dyDescent="0.2">
      <c r="X4964" s="11"/>
    </row>
    <row r="4965" spans="24:24" x14ac:dyDescent="0.2">
      <c r="X4965" s="11"/>
    </row>
    <row r="4966" spans="24:24" x14ac:dyDescent="0.2">
      <c r="X4966" s="11"/>
    </row>
    <row r="4967" spans="24:24" x14ac:dyDescent="0.2">
      <c r="X4967" s="11"/>
    </row>
    <row r="4968" spans="24:24" x14ac:dyDescent="0.2">
      <c r="X4968" s="11"/>
    </row>
    <row r="4969" spans="24:24" x14ac:dyDescent="0.2">
      <c r="X4969" s="11"/>
    </row>
    <row r="4970" spans="24:24" x14ac:dyDescent="0.2">
      <c r="X4970" s="11"/>
    </row>
    <row r="4971" spans="24:24" x14ac:dyDescent="0.2">
      <c r="X4971" s="11"/>
    </row>
    <row r="4972" spans="24:24" x14ac:dyDescent="0.2">
      <c r="X4972" s="11"/>
    </row>
    <row r="4973" spans="24:24" x14ac:dyDescent="0.2">
      <c r="X4973" s="11"/>
    </row>
    <row r="4974" spans="24:24" x14ac:dyDescent="0.2">
      <c r="X4974" s="11"/>
    </row>
    <row r="4975" spans="24:24" x14ac:dyDescent="0.2">
      <c r="X4975" s="11"/>
    </row>
    <row r="4976" spans="24:24" x14ac:dyDescent="0.2">
      <c r="X4976" s="11"/>
    </row>
    <row r="4977" spans="24:24" x14ac:dyDescent="0.2">
      <c r="X4977" s="11"/>
    </row>
    <row r="4978" spans="24:24" x14ac:dyDescent="0.2">
      <c r="X4978" s="11"/>
    </row>
    <row r="4979" spans="24:24" x14ac:dyDescent="0.2">
      <c r="X4979" s="11"/>
    </row>
    <row r="4980" spans="24:24" x14ac:dyDescent="0.2">
      <c r="X4980" s="11"/>
    </row>
    <row r="4981" spans="24:24" x14ac:dyDescent="0.2">
      <c r="X4981" s="11"/>
    </row>
    <row r="4982" spans="24:24" x14ac:dyDescent="0.2">
      <c r="X4982" s="11"/>
    </row>
    <row r="4983" spans="24:24" x14ac:dyDescent="0.2">
      <c r="X4983" s="11"/>
    </row>
    <row r="4984" spans="24:24" x14ac:dyDescent="0.2">
      <c r="X4984" s="11"/>
    </row>
    <row r="4985" spans="24:24" x14ac:dyDescent="0.2">
      <c r="X4985" s="11"/>
    </row>
    <row r="4986" spans="24:24" x14ac:dyDescent="0.2">
      <c r="X4986" s="11"/>
    </row>
    <row r="4987" spans="24:24" x14ac:dyDescent="0.2">
      <c r="X4987" s="11"/>
    </row>
    <row r="4988" spans="24:24" x14ac:dyDescent="0.2">
      <c r="X4988" s="11"/>
    </row>
    <row r="4989" spans="24:24" x14ac:dyDescent="0.2">
      <c r="X4989" s="11"/>
    </row>
    <row r="4990" spans="24:24" x14ac:dyDescent="0.2">
      <c r="X4990" s="11"/>
    </row>
    <row r="4991" spans="24:24" x14ac:dyDescent="0.2">
      <c r="X4991" s="11"/>
    </row>
    <row r="4992" spans="24:24" x14ac:dyDescent="0.2">
      <c r="X4992" s="11"/>
    </row>
    <row r="4993" spans="24:24" x14ac:dyDescent="0.2">
      <c r="X4993" s="11"/>
    </row>
    <row r="4994" spans="24:24" x14ac:dyDescent="0.2">
      <c r="X4994" s="11"/>
    </row>
    <row r="4995" spans="24:24" x14ac:dyDescent="0.2">
      <c r="X4995" s="11"/>
    </row>
    <row r="4996" spans="24:24" x14ac:dyDescent="0.2">
      <c r="X4996" s="11"/>
    </row>
    <row r="4997" spans="24:24" x14ac:dyDescent="0.2">
      <c r="X4997" s="11"/>
    </row>
    <row r="4998" spans="24:24" x14ac:dyDescent="0.2">
      <c r="X4998" s="11"/>
    </row>
    <row r="4999" spans="24:24" x14ac:dyDescent="0.2">
      <c r="X4999" s="11"/>
    </row>
    <row r="5000" spans="24:24" x14ac:dyDescent="0.2">
      <c r="X5000" s="11"/>
    </row>
    <row r="5001" spans="24:24" x14ac:dyDescent="0.2">
      <c r="X5001" s="11"/>
    </row>
    <row r="5002" spans="24:24" x14ac:dyDescent="0.2">
      <c r="X5002" s="11"/>
    </row>
    <row r="5003" spans="24:24" x14ac:dyDescent="0.2">
      <c r="X5003" s="11"/>
    </row>
    <row r="5004" spans="24:24" x14ac:dyDescent="0.2">
      <c r="X5004" s="11"/>
    </row>
    <row r="5005" spans="24:24" x14ac:dyDescent="0.2">
      <c r="X5005" s="11"/>
    </row>
    <row r="5006" spans="24:24" x14ac:dyDescent="0.2">
      <c r="X5006" s="11"/>
    </row>
    <row r="5007" spans="24:24" x14ac:dyDescent="0.2">
      <c r="X5007" s="11"/>
    </row>
    <row r="5008" spans="24:24" x14ac:dyDescent="0.2">
      <c r="X5008" s="11"/>
    </row>
    <row r="5009" spans="24:24" x14ac:dyDescent="0.2">
      <c r="X5009" s="11"/>
    </row>
    <row r="5010" spans="24:24" x14ac:dyDescent="0.2">
      <c r="X5010" s="11"/>
    </row>
    <row r="5011" spans="24:24" x14ac:dyDescent="0.2">
      <c r="X5011" s="11"/>
    </row>
    <row r="5012" spans="24:24" x14ac:dyDescent="0.2">
      <c r="X5012" s="11"/>
    </row>
    <row r="5013" spans="24:24" x14ac:dyDescent="0.2">
      <c r="X5013" s="11"/>
    </row>
    <row r="5014" spans="24:24" x14ac:dyDescent="0.2">
      <c r="X5014" s="11"/>
    </row>
    <row r="5015" spans="24:24" x14ac:dyDescent="0.2">
      <c r="X5015" s="11"/>
    </row>
    <row r="5016" spans="24:24" x14ac:dyDescent="0.2">
      <c r="X5016" s="11"/>
    </row>
    <row r="5017" spans="24:24" x14ac:dyDescent="0.2">
      <c r="X5017" s="11"/>
    </row>
    <row r="5018" spans="24:24" x14ac:dyDescent="0.2">
      <c r="X5018" s="11"/>
    </row>
    <row r="5019" spans="24:24" x14ac:dyDescent="0.2">
      <c r="X5019" s="11"/>
    </row>
    <row r="5020" spans="24:24" x14ac:dyDescent="0.2">
      <c r="X5020" s="11"/>
    </row>
    <row r="5021" spans="24:24" x14ac:dyDescent="0.2">
      <c r="X5021" s="11"/>
    </row>
    <row r="5022" spans="24:24" x14ac:dyDescent="0.2">
      <c r="X5022" s="11"/>
    </row>
    <row r="5023" spans="24:24" x14ac:dyDescent="0.2">
      <c r="X5023" s="11"/>
    </row>
    <row r="5024" spans="24:24" x14ac:dyDescent="0.2">
      <c r="X5024" s="11"/>
    </row>
    <row r="5025" spans="24:24" x14ac:dyDescent="0.2">
      <c r="X5025" s="11"/>
    </row>
    <row r="5026" spans="24:24" x14ac:dyDescent="0.2">
      <c r="X5026" s="11"/>
    </row>
    <row r="5027" spans="24:24" x14ac:dyDescent="0.2">
      <c r="X5027" s="11"/>
    </row>
    <row r="5028" spans="24:24" x14ac:dyDescent="0.2">
      <c r="X5028" s="11"/>
    </row>
    <row r="5029" spans="24:24" x14ac:dyDescent="0.2">
      <c r="X5029" s="11"/>
    </row>
    <row r="5030" spans="24:24" x14ac:dyDescent="0.2">
      <c r="X5030" s="11"/>
    </row>
    <row r="5031" spans="24:24" x14ac:dyDescent="0.2">
      <c r="X5031" s="11"/>
    </row>
    <row r="5032" spans="24:24" x14ac:dyDescent="0.2">
      <c r="X5032" s="11"/>
    </row>
    <row r="5033" spans="24:24" x14ac:dyDescent="0.2">
      <c r="X5033" s="11"/>
    </row>
    <row r="5034" spans="24:24" x14ac:dyDescent="0.2">
      <c r="X5034" s="11"/>
    </row>
    <row r="5035" spans="24:24" x14ac:dyDescent="0.2">
      <c r="X5035" s="11"/>
    </row>
    <row r="5036" spans="24:24" x14ac:dyDescent="0.2">
      <c r="X5036" s="11"/>
    </row>
    <row r="5037" spans="24:24" x14ac:dyDescent="0.2">
      <c r="X5037" s="11"/>
    </row>
    <row r="5038" spans="24:24" x14ac:dyDescent="0.2">
      <c r="X5038" s="11"/>
    </row>
    <row r="5039" spans="24:24" x14ac:dyDescent="0.2">
      <c r="X5039" s="11"/>
    </row>
    <row r="5040" spans="24:24" x14ac:dyDescent="0.2">
      <c r="X5040" s="11"/>
    </row>
    <row r="5041" spans="24:24" x14ac:dyDescent="0.2">
      <c r="X5041" s="11"/>
    </row>
    <row r="5042" spans="24:24" x14ac:dyDescent="0.2">
      <c r="X5042" s="11"/>
    </row>
    <row r="5043" spans="24:24" x14ac:dyDescent="0.2">
      <c r="X5043" s="11"/>
    </row>
    <row r="5044" spans="24:24" x14ac:dyDescent="0.2">
      <c r="X5044" s="11"/>
    </row>
    <row r="5045" spans="24:24" x14ac:dyDescent="0.2">
      <c r="X5045" s="11"/>
    </row>
    <row r="5046" spans="24:24" x14ac:dyDescent="0.2">
      <c r="X5046" s="11"/>
    </row>
    <row r="5047" spans="24:24" x14ac:dyDescent="0.2">
      <c r="X5047" s="11"/>
    </row>
    <row r="5048" spans="24:24" x14ac:dyDescent="0.2">
      <c r="X5048" s="11"/>
    </row>
    <row r="5049" spans="24:24" x14ac:dyDescent="0.2">
      <c r="X5049" s="11"/>
    </row>
    <row r="5050" spans="24:24" x14ac:dyDescent="0.2">
      <c r="X5050" s="11"/>
    </row>
    <row r="5051" spans="24:24" x14ac:dyDescent="0.2">
      <c r="X5051" s="11"/>
    </row>
    <row r="5052" spans="24:24" x14ac:dyDescent="0.2">
      <c r="X5052" s="11"/>
    </row>
    <row r="5053" spans="24:24" x14ac:dyDescent="0.2">
      <c r="X5053" s="11"/>
    </row>
    <row r="5054" spans="24:24" x14ac:dyDescent="0.2">
      <c r="X5054" s="11"/>
    </row>
    <row r="5055" spans="24:24" x14ac:dyDescent="0.2">
      <c r="X5055" s="11"/>
    </row>
    <row r="5056" spans="24:24" x14ac:dyDescent="0.2">
      <c r="X5056" s="11"/>
    </row>
    <row r="5057" spans="24:24" x14ac:dyDescent="0.2">
      <c r="X5057" s="11"/>
    </row>
    <row r="5058" spans="24:24" x14ac:dyDescent="0.2">
      <c r="X5058" s="11"/>
    </row>
    <row r="5059" spans="24:24" x14ac:dyDescent="0.2">
      <c r="X5059" s="11"/>
    </row>
    <row r="5060" spans="24:24" x14ac:dyDescent="0.2">
      <c r="X5060" s="11"/>
    </row>
    <row r="5061" spans="24:24" x14ac:dyDescent="0.2">
      <c r="X5061" s="11"/>
    </row>
    <row r="5062" spans="24:24" x14ac:dyDescent="0.2">
      <c r="X5062" s="11"/>
    </row>
    <row r="5063" spans="24:24" x14ac:dyDescent="0.2">
      <c r="X5063" s="11"/>
    </row>
    <row r="5064" spans="24:24" x14ac:dyDescent="0.2">
      <c r="X5064" s="11"/>
    </row>
    <row r="5065" spans="24:24" x14ac:dyDescent="0.2">
      <c r="X5065" s="11"/>
    </row>
    <row r="5066" spans="24:24" x14ac:dyDescent="0.2">
      <c r="X5066" s="11"/>
    </row>
    <row r="5067" spans="24:24" x14ac:dyDescent="0.2">
      <c r="X5067" s="11"/>
    </row>
    <row r="5068" spans="24:24" x14ac:dyDescent="0.2">
      <c r="X5068" s="11"/>
    </row>
    <row r="5069" spans="24:24" x14ac:dyDescent="0.2">
      <c r="X5069" s="11"/>
    </row>
    <row r="5070" spans="24:24" x14ac:dyDescent="0.2">
      <c r="X5070" s="11"/>
    </row>
    <row r="5071" spans="24:24" x14ac:dyDescent="0.2">
      <c r="X5071" s="11"/>
    </row>
    <row r="5072" spans="24:24" x14ac:dyDescent="0.2">
      <c r="X5072" s="11"/>
    </row>
    <row r="5073" spans="24:24" x14ac:dyDescent="0.2">
      <c r="X5073" s="11"/>
    </row>
    <row r="5074" spans="24:24" x14ac:dyDescent="0.2">
      <c r="X5074" s="11"/>
    </row>
    <row r="5075" spans="24:24" x14ac:dyDescent="0.2">
      <c r="X5075" s="11"/>
    </row>
    <row r="5076" spans="24:24" x14ac:dyDescent="0.2">
      <c r="X5076" s="11"/>
    </row>
    <row r="5077" spans="24:24" x14ac:dyDescent="0.2">
      <c r="X5077" s="11"/>
    </row>
    <row r="5078" spans="24:24" x14ac:dyDescent="0.2">
      <c r="X5078" s="11"/>
    </row>
    <row r="5079" spans="24:24" x14ac:dyDescent="0.2">
      <c r="X5079" s="11"/>
    </row>
    <row r="5080" spans="24:24" x14ac:dyDescent="0.2">
      <c r="X5080" s="11"/>
    </row>
    <row r="5081" spans="24:24" x14ac:dyDescent="0.2">
      <c r="X5081" s="11"/>
    </row>
    <row r="5082" spans="24:24" x14ac:dyDescent="0.2">
      <c r="X5082" s="11"/>
    </row>
    <row r="5083" spans="24:24" x14ac:dyDescent="0.2">
      <c r="X5083" s="11"/>
    </row>
    <row r="5084" spans="24:24" x14ac:dyDescent="0.2">
      <c r="X5084" s="11"/>
    </row>
    <row r="5085" spans="24:24" x14ac:dyDescent="0.2">
      <c r="X5085" s="11"/>
    </row>
    <row r="5086" spans="24:24" x14ac:dyDescent="0.2">
      <c r="X5086" s="11"/>
    </row>
    <row r="5087" spans="24:24" x14ac:dyDescent="0.2">
      <c r="X5087" s="11"/>
    </row>
    <row r="5088" spans="24:24" x14ac:dyDescent="0.2">
      <c r="X5088" s="11"/>
    </row>
    <row r="5089" spans="24:24" x14ac:dyDescent="0.2">
      <c r="X5089" s="11"/>
    </row>
    <row r="5090" spans="24:24" x14ac:dyDescent="0.2">
      <c r="X5090" s="11"/>
    </row>
    <row r="5091" spans="24:24" x14ac:dyDescent="0.2">
      <c r="X5091" s="11"/>
    </row>
    <row r="5092" spans="24:24" x14ac:dyDescent="0.2">
      <c r="X5092" s="11"/>
    </row>
    <row r="5093" spans="24:24" x14ac:dyDescent="0.2">
      <c r="X5093" s="11"/>
    </row>
    <row r="5094" spans="24:24" x14ac:dyDescent="0.2">
      <c r="X5094" s="11"/>
    </row>
    <row r="5095" spans="24:24" x14ac:dyDescent="0.2">
      <c r="X5095" s="11"/>
    </row>
    <row r="5096" spans="24:24" x14ac:dyDescent="0.2">
      <c r="X5096" s="11"/>
    </row>
    <row r="5097" spans="24:24" x14ac:dyDescent="0.2">
      <c r="X5097" s="11"/>
    </row>
    <row r="5098" spans="24:24" x14ac:dyDescent="0.2">
      <c r="X5098" s="11"/>
    </row>
    <row r="5099" spans="24:24" x14ac:dyDescent="0.2">
      <c r="X5099" s="11"/>
    </row>
    <row r="5100" spans="24:24" x14ac:dyDescent="0.2">
      <c r="X5100" s="11"/>
    </row>
    <row r="5101" spans="24:24" x14ac:dyDescent="0.2">
      <c r="X5101" s="11"/>
    </row>
    <row r="5102" spans="24:24" x14ac:dyDescent="0.2">
      <c r="X5102" s="11"/>
    </row>
    <row r="5103" spans="24:24" x14ac:dyDescent="0.2">
      <c r="X5103" s="11"/>
    </row>
    <row r="5104" spans="24:24" x14ac:dyDescent="0.2">
      <c r="X5104" s="11"/>
    </row>
    <row r="5105" spans="24:24" x14ac:dyDescent="0.2">
      <c r="X5105" s="11"/>
    </row>
    <row r="5106" spans="24:24" x14ac:dyDescent="0.2">
      <c r="X5106" s="11"/>
    </row>
    <row r="5107" spans="24:24" x14ac:dyDescent="0.2">
      <c r="X5107" s="11"/>
    </row>
    <row r="5108" spans="24:24" x14ac:dyDescent="0.2">
      <c r="X5108" s="11"/>
    </row>
    <row r="5109" spans="24:24" x14ac:dyDescent="0.2">
      <c r="X5109" s="11"/>
    </row>
    <row r="5110" spans="24:24" x14ac:dyDescent="0.2">
      <c r="X5110" s="11"/>
    </row>
    <row r="5111" spans="24:24" x14ac:dyDescent="0.2">
      <c r="X5111" s="11"/>
    </row>
    <row r="5112" spans="24:24" x14ac:dyDescent="0.2">
      <c r="X5112" s="11"/>
    </row>
    <row r="5113" spans="24:24" x14ac:dyDescent="0.2">
      <c r="X5113" s="11"/>
    </row>
    <row r="5114" spans="24:24" x14ac:dyDescent="0.2">
      <c r="X5114" s="11"/>
    </row>
    <row r="5115" spans="24:24" x14ac:dyDescent="0.2">
      <c r="X5115" s="11"/>
    </row>
    <row r="5116" spans="24:24" x14ac:dyDescent="0.2">
      <c r="X5116" s="11"/>
    </row>
    <row r="5117" spans="24:24" x14ac:dyDescent="0.2">
      <c r="X5117" s="11"/>
    </row>
    <row r="5118" spans="24:24" x14ac:dyDescent="0.2">
      <c r="X5118" s="11"/>
    </row>
    <row r="5119" spans="24:24" x14ac:dyDescent="0.2">
      <c r="X5119" s="11"/>
    </row>
    <row r="5120" spans="24:24" x14ac:dyDescent="0.2">
      <c r="X5120" s="11"/>
    </row>
    <row r="5121" spans="24:24" x14ac:dyDescent="0.2">
      <c r="X5121" s="11"/>
    </row>
    <row r="5122" spans="24:24" x14ac:dyDescent="0.2">
      <c r="X5122" s="11"/>
    </row>
    <row r="5123" spans="24:24" x14ac:dyDescent="0.2">
      <c r="X5123" s="11"/>
    </row>
    <row r="5124" spans="24:24" x14ac:dyDescent="0.2">
      <c r="X5124" s="11"/>
    </row>
    <row r="5125" spans="24:24" x14ac:dyDescent="0.2">
      <c r="X5125" s="11"/>
    </row>
    <row r="5126" spans="24:24" x14ac:dyDescent="0.2">
      <c r="X5126" s="11"/>
    </row>
    <row r="5127" spans="24:24" x14ac:dyDescent="0.2">
      <c r="X5127" s="11"/>
    </row>
    <row r="5128" spans="24:24" x14ac:dyDescent="0.2">
      <c r="X5128" s="11"/>
    </row>
    <row r="5129" spans="24:24" x14ac:dyDescent="0.2">
      <c r="X5129" s="11"/>
    </row>
    <row r="5130" spans="24:24" x14ac:dyDescent="0.2">
      <c r="X5130" s="11"/>
    </row>
    <row r="5131" spans="24:24" x14ac:dyDescent="0.2">
      <c r="X5131" s="11"/>
    </row>
    <row r="5132" spans="24:24" x14ac:dyDescent="0.2">
      <c r="X5132" s="11"/>
    </row>
    <row r="5133" spans="24:24" x14ac:dyDescent="0.2">
      <c r="X5133" s="11"/>
    </row>
    <row r="5134" spans="24:24" x14ac:dyDescent="0.2">
      <c r="X5134" s="11"/>
    </row>
    <row r="5135" spans="24:24" x14ac:dyDescent="0.2">
      <c r="X5135" s="11"/>
    </row>
    <row r="5136" spans="24:24" x14ac:dyDescent="0.2">
      <c r="X5136" s="11"/>
    </row>
    <row r="5137" spans="24:24" x14ac:dyDescent="0.2">
      <c r="X5137" s="11"/>
    </row>
    <row r="5138" spans="24:24" x14ac:dyDescent="0.2">
      <c r="X5138" s="11"/>
    </row>
    <row r="5139" spans="24:24" x14ac:dyDescent="0.2">
      <c r="X5139" s="11"/>
    </row>
    <row r="5140" spans="24:24" x14ac:dyDescent="0.2">
      <c r="X5140" s="11"/>
    </row>
    <row r="5141" spans="24:24" x14ac:dyDescent="0.2">
      <c r="X5141" s="11"/>
    </row>
    <row r="5142" spans="24:24" x14ac:dyDescent="0.2">
      <c r="X5142" s="11"/>
    </row>
    <row r="5143" spans="24:24" x14ac:dyDescent="0.2">
      <c r="X5143" s="11"/>
    </row>
    <row r="5144" spans="24:24" x14ac:dyDescent="0.2">
      <c r="X5144" s="11"/>
    </row>
    <row r="5145" spans="24:24" x14ac:dyDescent="0.2">
      <c r="X5145" s="11"/>
    </row>
    <row r="5146" spans="24:24" x14ac:dyDescent="0.2">
      <c r="X5146" s="11"/>
    </row>
    <row r="5147" spans="24:24" x14ac:dyDescent="0.2">
      <c r="X5147" s="11"/>
    </row>
    <row r="5148" spans="24:24" x14ac:dyDescent="0.2">
      <c r="X5148" s="11"/>
    </row>
    <row r="5149" spans="24:24" x14ac:dyDescent="0.2">
      <c r="X5149" s="11"/>
    </row>
    <row r="5150" spans="24:24" x14ac:dyDescent="0.2">
      <c r="X5150" s="11"/>
    </row>
    <row r="5151" spans="24:24" x14ac:dyDescent="0.2">
      <c r="X5151" s="11"/>
    </row>
    <row r="5152" spans="24:24" x14ac:dyDescent="0.2">
      <c r="X5152" s="11"/>
    </row>
    <row r="5153" spans="24:24" x14ac:dyDescent="0.2">
      <c r="X5153" s="11"/>
    </row>
    <row r="5154" spans="24:24" x14ac:dyDescent="0.2">
      <c r="X5154" s="11"/>
    </row>
    <row r="5155" spans="24:24" x14ac:dyDescent="0.2">
      <c r="X5155" s="11"/>
    </row>
    <row r="5156" spans="24:24" x14ac:dyDescent="0.2">
      <c r="X5156" s="11"/>
    </row>
    <row r="5157" spans="24:24" x14ac:dyDescent="0.2">
      <c r="X5157" s="11"/>
    </row>
    <row r="5158" spans="24:24" x14ac:dyDescent="0.2">
      <c r="X5158" s="11"/>
    </row>
    <row r="5159" spans="24:24" x14ac:dyDescent="0.2">
      <c r="X5159" s="11"/>
    </row>
    <row r="5160" spans="24:24" x14ac:dyDescent="0.2">
      <c r="X5160" s="11"/>
    </row>
    <row r="5161" spans="24:24" x14ac:dyDescent="0.2">
      <c r="X5161" s="11"/>
    </row>
    <row r="5162" spans="24:24" x14ac:dyDescent="0.2">
      <c r="X5162" s="11"/>
    </row>
    <row r="5163" spans="24:24" x14ac:dyDescent="0.2">
      <c r="X5163" s="11"/>
    </row>
    <row r="5164" spans="24:24" x14ac:dyDescent="0.2">
      <c r="X5164" s="11"/>
    </row>
    <row r="5165" spans="24:24" x14ac:dyDescent="0.2">
      <c r="X5165" s="11"/>
    </row>
    <row r="5166" spans="24:24" x14ac:dyDescent="0.2">
      <c r="X5166" s="11"/>
    </row>
    <row r="5167" spans="24:24" x14ac:dyDescent="0.2">
      <c r="X5167" s="11"/>
    </row>
    <row r="5168" spans="24:24" x14ac:dyDescent="0.2">
      <c r="X5168" s="11"/>
    </row>
    <row r="5169" spans="24:24" x14ac:dyDescent="0.2">
      <c r="X5169" s="11"/>
    </row>
    <row r="5170" spans="24:24" x14ac:dyDescent="0.2">
      <c r="X5170" s="11"/>
    </row>
    <row r="5171" spans="24:24" x14ac:dyDescent="0.2">
      <c r="X5171" s="11"/>
    </row>
    <row r="5172" spans="24:24" x14ac:dyDescent="0.2">
      <c r="X5172" s="11"/>
    </row>
    <row r="5173" spans="24:24" x14ac:dyDescent="0.2">
      <c r="X5173" s="11"/>
    </row>
    <row r="5174" spans="24:24" x14ac:dyDescent="0.2">
      <c r="X5174" s="11"/>
    </row>
    <row r="5175" spans="24:24" x14ac:dyDescent="0.2">
      <c r="X5175" s="11"/>
    </row>
    <row r="5176" spans="24:24" x14ac:dyDescent="0.2">
      <c r="X5176" s="11"/>
    </row>
    <row r="5177" spans="24:24" x14ac:dyDescent="0.2">
      <c r="X5177" s="11"/>
    </row>
    <row r="5178" spans="24:24" x14ac:dyDescent="0.2">
      <c r="X5178" s="11"/>
    </row>
    <row r="5179" spans="24:24" x14ac:dyDescent="0.2">
      <c r="X5179" s="11"/>
    </row>
    <row r="5180" spans="24:24" x14ac:dyDescent="0.2">
      <c r="X5180" s="11"/>
    </row>
    <row r="5181" spans="24:24" x14ac:dyDescent="0.2">
      <c r="X5181" s="11"/>
    </row>
    <row r="5182" spans="24:24" x14ac:dyDescent="0.2">
      <c r="X5182" s="11"/>
    </row>
    <row r="5183" spans="24:24" x14ac:dyDescent="0.2">
      <c r="X5183" s="11"/>
    </row>
    <row r="5184" spans="24:24" x14ac:dyDescent="0.2">
      <c r="X5184" s="11"/>
    </row>
    <row r="5185" spans="24:24" x14ac:dyDescent="0.2">
      <c r="X5185" s="11"/>
    </row>
    <row r="5186" spans="24:24" x14ac:dyDescent="0.2">
      <c r="X5186" s="11"/>
    </row>
    <row r="5187" spans="24:24" x14ac:dyDescent="0.2">
      <c r="X5187" s="11"/>
    </row>
    <row r="5188" spans="24:24" x14ac:dyDescent="0.2">
      <c r="X5188" s="11"/>
    </row>
    <row r="5189" spans="24:24" x14ac:dyDescent="0.2">
      <c r="X5189" s="11"/>
    </row>
    <row r="5190" spans="24:24" x14ac:dyDescent="0.2">
      <c r="X5190" s="11"/>
    </row>
    <row r="5191" spans="24:24" x14ac:dyDescent="0.2">
      <c r="X5191" s="11"/>
    </row>
    <row r="5192" spans="24:24" x14ac:dyDescent="0.2">
      <c r="X5192" s="11"/>
    </row>
    <row r="5193" spans="24:24" x14ac:dyDescent="0.2">
      <c r="X5193" s="11"/>
    </row>
    <row r="5194" spans="24:24" x14ac:dyDescent="0.2">
      <c r="X5194" s="11"/>
    </row>
    <row r="5195" spans="24:24" x14ac:dyDescent="0.2">
      <c r="X5195" s="11"/>
    </row>
    <row r="5196" spans="24:24" x14ac:dyDescent="0.2">
      <c r="X5196" s="11"/>
    </row>
    <row r="5197" spans="24:24" x14ac:dyDescent="0.2">
      <c r="X5197" s="11"/>
    </row>
    <row r="5198" spans="24:24" x14ac:dyDescent="0.2">
      <c r="X5198" s="11"/>
    </row>
    <row r="5199" spans="24:24" x14ac:dyDescent="0.2">
      <c r="X5199" s="11"/>
    </row>
    <row r="5200" spans="24:24" x14ac:dyDescent="0.2">
      <c r="X5200" s="11"/>
    </row>
    <row r="5201" spans="24:24" x14ac:dyDescent="0.2">
      <c r="X5201" s="11"/>
    </row>
    <row r="5202" spans="24:24" x14ac:dyDescent="0.2">
      <c r="X5202" s="11"/>
    </row>
    <row r="5203" spans="24:24" x14ac:dyDescent="0.2">
      <c r="X5203" s="11"/>
    </row>
    <row r="5204" spans="24:24" x14ac:dyDescent="0.2">
      <c r="X5204" s="11"/>
    </row>
    <row r="5205" spans="24:24" x14ac:dyDescent="0.2">
      <c r="X5205" s="11"/>
    </row>
    <row r="5206" spans="24:24" x14ac:dyDescent="0.2">
      <c r="X5206" s="11"/>
    </row>
    <row r="5207" spans="24:24" x14ac:dyDescent="0.2">
      <c r="X5207" s="11"/>
    </row>
    <row r="5208" spans="24:24" x14ac:dyDescent="0.2">
      <c r="X5208" s="11"/>
    </row>
    <row r="5209" spans="24:24" x14ac:dyDescent="0.2">
      <c r="X5209" s="11"/>
    </row>
    <row r="5210" spans="24:24" x14ac:dyDescent="0.2">
      <c r="X5210" s="11"/>
    </row>
    <row r="5211" spans="24:24" x14ac:dyDescent="0.2">
      <c r="X5211" s="11"/>
    </row>
    <row r="5212" spans="24:24" x14ac:dyDescent="0.2">
      <c r="X5212" s="11"/>
    </row>
    <row r="5213" spans="24:24" x14ac:dyDescent="0.2">
      <c r="X5213" s="11"/>
    </row>
    <row r="5214" spans="24:24" x14ac:dyDescent="0.2">
      <c r="X5214" s="11"/>
    </row>
    <row r="5215" spans="24:24" x14ac:dyDescent="0.2">
      <c r="X5215" s="11"/>
    </row>
    <row r="5216" spans="24:24" x14ac:dyDescent="0.2">
      <c r="X5216" s="11"/>
    </row>
    <row r="5217" spans="24:24" x14ac:dyDescent="0.2">
      <c r="X5217" s="11"/>
    </row>
    <row r="5218" spans="24:24" x14ac:dyDescent="0.2">
      <c r="X5218" s="11"/>
    </row>
    <row r="5219" spans="24:24" x14ac:dyDescent="0.2">
      <c r="X5219" s="11"/>
    </row>
    <row r="5220" spans="24:24" x14ac:dyDescent="0.2">
      <c r="X5220" s="11"/>
    </row>
    <row r="5221" spans="24:24" x14ac:dyDescent="0.2">
      <c r="X5221" s="11"/>
    </row>
    <row r="5222" spans="24:24" x14ac:dyDescent="0.2">
      <c r="X5222" s="11"/>
    </row>
    <row r="5223" spans="24:24" x14ac:dyDescent="0.2">
      <c r="X5223" s="11"/>
    </row>
    <row r="5224" spans="24:24" x14ac:dyDescent="0.2">
      <c r="X5224" s="11"/>
    </row>
    <row r="5225" spans="24:24" x14ac:dyDescent="0.2">
      <c r="X5225" s="11"/>
    </row>
    <row r="5226" spans="24:24" x14ac:dyDescent="0.2">
      <c r="X5226" s="11"/>
    </row>
    <row r="5227" spans="24:24" x14ac:dyDescent="0.2">
      <c r="X5227" s="11"/>
    </row>
    <row r="5228" spans="24:24" x14ac:dyDescent="0.2">
      <c r="X5228" s="11"/>
    </row>
    <row r="5229" spans="24:24" x14ac:dyDescent="0.2">
      <c r="X5229" s="11"/>
    </row>
    <row r="5230" spans="24:24" x14ac:dyDescent="0.2">
      <c r="X5230" s="11"/>
    </row>
    <row r="5231" spans="24:24" x14ac:dyDescent="0.2">
      <c r="X5231" s="11"/>
    </row>
    <row r="5232" spans="24:24" x14ac:dyDescent="0.2">
      <c r="X5232" s="11"/>
    </row>
    <row r="5233" spans="24:24" x14ac:dyDescent="0.2">
      <c r="X5233" s="11"/>
    </row>
    <row r="5234" spans="24:24" x14ac:dyDescent="0.2">
      <c r="X5234" s="11"/>
    </row>
    <row r="5235" spans="24:24" x14ac:dyDescent="0.2">
      <c r="X5235" s="11"/>
    </row>
    <row r="5236" spans="24:24" x14ac:dyDescent="0.2">
      <c r="X5236" s="11"/>
    </row>
    <row r="5237" spans="24:24" x14ac:dyDescent="0.2">
      <c r="X5237" s="11"/>
    </row>
    <row r="5238" spans="24:24" x14ac:dyDescent="0.2">
      <c r="X5238" s="11"/>
    </row>
    <row r="5239" spans="24:24" x14ac:dyDescent="0.2">
      <c r="X5239" s="11"/>
    </row>
    <row r="5240" spans="24:24" x14ac:dyDescent="0.2">
      <c r="X5240" s="11"/>
    </row>
    <row r="5241" spans="24:24" x14ac:dyDescent="0.2">
      <c r="X5241" s="11"/>
    </row>
    <row r="5242" spans="24:24" x14ac:dyDescent="0.2">
      <c r="X5242" s="11"/>
    </row>
    <row r="5243" spans="24:24" x14ac:dyDescent="0.2">
      <c r="X5243" s="11"/>
    </row>
    <row r="5244" spans="24:24" x14ac:dyDescent="0.2">
      <c r="X5244" s="11"/>
    </row>
    <row r="5245" spans="24:24" x14ac:dyDescent="0.2">
      <c r="X5245" s="11"/>
    </row>
    <row r="5246" spans="24:24" x14ac:dyDescent="0.2">
      <c r="X5246" s="11"/>
    </row>
    <row r="5247" spans="24:24" x14ac:dyDescent="0.2">
      <c r="X5247" s="11"/>
    </row>
    <row r="5248" spans="24:24" x14ac:dyDescent="0.2">
      <c r="X5248" s="11"/>
    </row>
    <row r="5249" spans="24:24" x14ac:dyDescent="0.2">
      <c r="X5249" s="11"/>
    </row>
    <row r="5250" spans="24:24" x14ac:dyDescent="0.2">
      <c r="X5250" s="11"/>
    </row>
    <row r="5251" spans="24:24" x14ac:dyDescent="0.2">
      <c r="X5251" s="11"/>
    </row>
    <row r="5252" spans="24:24" x14ac:dyDescent="0.2">
      <c r="X5252" s="11"/>
    </row>
    <row r="5253" spans="24:24" x14ac:dyDescent="0.2">
      <c r="X5253" s="11"/>
    </row>
    <row r="5254" spans="24:24" x14ac:dyDescent="0.2">
      <c r="X5254" s="11"/>
    </row>
    <row r="5255" spans="24:24" x14ac:dyDescent="0.2">
      <c r="X5255" s="11"/>
    </row>
    <row r="5256" spans="24:24" x14ac:dyDescent="0.2">
      <c r="X5256" s="11"/>
    </row>
    <row r="5257" spans="24:24" x14ac:dyDescent="0.2">
      <c r="X5257" s="11"/>
    </row>
    <row r="5258" spans="24:24" x14ac:dyDescent="0.2">
      <c r="X5258" s="11"/>
    </row>
    <row r="5259" spans="24:24" x14ac:dyDescent="0.2">
      <c r="X5259" s="11"/>
    </row>
    <row r="5260" spans="24:24" x14ac:dyDescent="0.2">
      <c r="X5260" s="11"/>
    </row>
    <row r="5261" spans="24:24" x14ac:dyDescent="0.2">
      <c r="X5261" s="11"/>
    </row>
    <row r="5262" spans="24:24" x14ac:dyDescent="0.2">
      <c r="X5262" s="11"/>
    </row>
    <row r="5263" spans="24:24" x14ac:dyDescent="0.2">
      <c r="X5263" s="11"/>
    </row>
    <row r="5264" spans="24:24" x14ac:dyDescent="0.2">
      <c r="X5264" s="11"/>
    </row>
    <row r="5265" spans="24:24" x14ac:dyDescent="0.2">
      <c r="X5265" s="11"/>
    </row>
    <row r="5266" spans="24:24" x14ac:dyDescent="0.2">
      <c r="X5266" s="11"/>
    </row>
    <row r="5267" spans="24:24" x14ac:dyDescent="0.2">
      <c r="X5267" s="11"/>
    </row>
    <row r="5268" spans="24:24" x14ac:dyDescent="0.2">
      <c r="X5268" s="11"/>
    </row>
    <row r="5269" spans="24:24" x14ac:dyDescent="0.2">
      <c r="X5269" s="11"/>
    </row>
    <row r="5270" spans="24:24" x14ac:dyDescent="0.2">
      <c r="X5270" s="11"/>
    </row>
    <row r="5271" spans="24:24" x14ac:dyDescent="0.2">
      <c r="X5271" s="11"/>
    </row>
    <row r="5272" spans="24:24" x14ac:dyDescent="0.2">
      <c r="X5272" s="11"/>
    </row>
    <row r="5273" spans="24:24" x14ac:dyDescent="0.2">
      <c r="X5273" s="11"/>
    </row>
    <row r="5274" spans="24:24" x14ac:dyDescent="0.2">
      <c r="X5274" s="11"/>
    </row>
    <row r="5275" spans="24:24" x14ac:dyDescent="0.2">
      <c r="X5275" s="11"/>
    </row>
    <row r="5276" spans="24:24" x14ac:dyDescent="0.2">
      <c r="X5276" s="11"/>
    </row>
    <row r="5277" spans="24:24" x14ac:dyDescent="0.2">
      <c r="X5277" s="11"/>
    </row>
    <row r="5278" spans="24:24" x14ac:dyDescent="0.2">
      <c r="X5278" s="11"/>
    </row>
    <row r="5279" spans="24:24" x14ac:dyDescent="0.2">
      <c r="X5279" s="11"/>
    </row>
    <row r="5280" spans="24:24" x14ac:dyDescent="0.2">
      <c r="X5280" s="11"/>
    </row>
    <row r="5281" spans="24:24" x14ac:dyDescent="0.2">
      <c r="X5281" s="11"/>
    </row>
    <row r="5282" spans="24:24" x14ac:dyDescent="0.2">
      <c r="X5282" s="11"/>
    </row>
    <row r="5283" spans="24:24" x14ac:dyDescent="0.2">
      <c r="X5283" s="11"/>
    </row>
    <row r="5284" spans="24:24" x14ac:dyDescent="0.2">
      <c r="X5284" s="11"/>
    </row>
    <row r="5285" spans="24:24" x14ac:dyDescent="0.2">
      <c r="X5285" s="11"/>
    </row>
    <row r="5286" spans="24:24" x14ac:dyDescent="0.2">
      <c r="X5286" s="11"/>
    </row>
    <row r="5287" spans="24:24" x14ac:dyDescent="0.2">
      <c r="X5287" s="11"/>
    </row>
    <row r="5288" spans="24:24" x14ac:dyDescent="0.2">
      <c r="X5288" s="11"/>
    </row>
    <row r="5289" spans="24:24" x14ac:dyDescent="0.2">
      <c r="X5289" s="11"/>
    </row>
    <row r="5290" spans="24:24" x14ac:dyDescent="0.2">
      <c r="X5290" s="11"/>
    </row>
    <row r="5291" spans="24:24" x14ac:dyDescent="0.2">
      <c r="X5291" s="11"/>
    </row>
    <row r="5292" spans="24:24" x14ac:dyDescent="0.2">
      <c r="X5292" s="11"/>
    </row>
    <row r="5293" spans="24:24" x14ac:dyDescent="0.2">
      <c r="X5293" s="11"/>
    </row>
    <row r="5294" spans="24:24" x14ac:dyDescent="0.2">
      <c r="X5294" s="11"/>
    </row>
    <row r="5295" spans="24:24" x14ac:dyDescent="0.2">
      <c r="X5295" s="11"/>
    </row>
    <row r="5296" spans="24:24" x14ac:dyDescent="0.2">
      <c r="X5296" s="11"/>
    </row>
    <row r="5297" spans="24:24" x14ac:dyDescent="0.2">
      <c r="X5297" s="11"/>
    </row>
    <row r="5298" spans="24:24" x14ac:dyDescent="0.2">
      <c r="X5298" s="11"/>
    </row>
    <row r="5299" spans="24:24" x14ac:dyDescent="0.2">
      <c r="X5299" s="11"/>
    </row>
    <row r="5300" spans="24:24" x14ac:dyDescent="0.2">
      <c r="X5300" s="11"/>
    </row>
    <row r="5301" spans="24:24" x14ac:dyDescent="0.2">
      <c r="X5301" s="11"/>
    </row>
    <row r="5302" spans="24:24" x14ac:dyDescent="0.2">
      <c r="X5302" s="11"/>
    </row>
    <row r="5303" spans="24:24" x14ac:dyDescent="0.2">
      <c r="X5303" s="11"/>
    </row>
    <row r="5304" spans="24:24" x14ac:dyDescent="0.2">
      <c r="X5304" s="11"/>
    </row>
    <row r="5305" spans="24:24" x14ac:dyDescent="0.2">
      <c r="X5305" s="11"/>
    </row>
    <row r="5306" spans="24:24" x14ac:dyDescent="0.2">
      <c r="X5306" s="11"/>
    </row>
    <row r="5307" spans="24:24" x14ac:dyDescent="0.2">
      <c r="X5307" s="11"/>
    </row>
    <row r="5308" spans="24:24" x14ac:dyDescent="0.2">
      <c r="X5308" s="11"/>
    </row>
    <row r="5309" spans="24:24" x14ac:dyDescent="0.2">
      <c r="X5309" s="11"/>
    </row>
    <row r="5310" spans="24:24" x14ac:dyDescent="0.2">
      <c r="X5310" s="11"/>
    </row>
    <row r="5311" spans="24:24" x14ac:dyDescent="0.2">
      <c r="X5311" s="11"/>
    </row>
    <row r="5312" spans="24:24" x14ac:dyDescent="0.2">
      <c r="X5312" s="11"/>
    </row>
    <row r="5313" spans="24:24" x14ac:dyDescent="0.2">
      <c r="X5313" s="11"/>
    </row>
    <row r="5314" spans="24:24" x14ac:dyDescent="0.2">
      <c r="X5314" s="11"/>
    </row>
    <row r="5315" spans="24:24" x14ac:dyDescent="0.2">
      <c r="X5315" s="11"/>
    </row>
    <row r="5316" spans="24:24" x14ac:dyDescent="0.2">
      <c r="X5316" s="11"/>
    </row>
    <row r="5317" spans="24:24" x14ac:dyDescent="0.2">
      <c r="X5317" s="11"/>
    </row>
    <row r="5318" spans="24:24" x14ac:dyDescent="0.2">
      <c r="X5318" s="11"/>
    </row>
    <row r="5319" spans="24:24" x14ac:dyDescent="0.2">
      <c r="X5319" s="11"/>
    </row>
    <row r="5320" spans="24:24" x14ac:dyDescent="0.2">
      <c r="X5320" s="11"/>
    </row>
    <row r="5321" spans="24:24" x14ac:dyDescent="0.2">
      <c r="X5321" s="11"/>
    </row>
    <row r="5322" spans="24:24" x14ac:dyDescent="0.2">
      <c r="X5322" s="11"/>
    </row>
    <row r="5323" spans="24:24" x14ac:dyDescent="0.2">
      <c r="X5323" s="11"/>
    </row>
    <row r="5324" spans="24:24" x14ac:dyDescent="0.2">
      <c r="X5324" s="11"/>
    </row>
    <row r="5325" spans="24:24" x14ac:dyDescent="0.2">
      <c r="X5325" s="11"/>
    </row>
    <row r="5326" spans="24:24" x14ac:dyDescent="0.2">
      <c r="X5326" s="11"/>
    </row>
    <row r="5327" spans="24:24" x14ac:dyDescent="0.2">
      <c r="X5327" s="11"/>
    </row>
    <row r="5328" spans="24:24" x14ac:dyDescent="0.2">
      <c r="X5328" s="11"/>
    </row>
    <row r="5329" spans="24:24" x14ac:dyDescent="0.2">
      <c r="X5329" s="11"/>
    </row>
    <row r="5330" spans="24:24" x14ac:dyDescent="0.2">
      <c r="X5330" s="11"/>
    </row>
    <row r="5331" spans="24:24" x14ac:dyDescent="0.2">
      <c r="X5331" s="11"/>
    </row>
    <row r="5332" spans="24:24" x14ac:dyDescent="0.2">
      <c r="X5332" s="11"/>
    </row>
    <row r="5333" spans="24:24" x14ac:dyDescent="0.2">
      <c r="X5333" s="11"/>
    </row>
    <row r="5334" spans="24:24" x14ac:dyDescent="0.2">
      <c r="X5334" s="11"/>
    </row>
    <row r="5335" spans="24:24" x14ac:dyDescent="0.2">
      <c r="X5335" s="11"/>
    </row>
    <row r="5336" spans="24:24" x14ac:dyDescent="0.2">
      <c r="X5336" s="11"/>
    </row>
    <row r="5337" spans="24:24" x14ac:dyDescent="0.2">
      <c r="X5337" s="11"/>
    </row>
    <row r="5338" spans="24:24" x14ac:dyDescent="0.2">
      <c r="X5338" s="11"/>
    </row>
    <row r="5339" spans="24:24" x14ac:dyDescent="0.2">
      <c r="X5339" s="11"/>
    </row>
    <row r="5340" spans="24:24" x14ac:dyDescent="0.2">
      <c r="X5340" s="11"/>
    </row>
    <row r="5341" spans="24:24" x14ac:dyDescent="0.2">
      <c r="X5341" s="11"/>
    </row>
    <row r="5342" spans="24:24" x14ac:dyDescent="0.2">
      <c r="X5342" s="11"/>
    </row>
    <row r="5343" spans="24:24" x14ac:dyDescent="0.2">
      <c r="X5343" s="11"/>
    </row>
    <row r="5344" spans="24:24" x14ac:dyDescent="0.2">
      <c r="X5344" s="11"/>
    </row>
    <row r="5345" spans="24:24" x14ac:dyDescent="0.2">
      <c r="X5345" s="11"/>
    </row>
    <row r="5346" spans="24:24" x14ac:dyDescent="0.2">
      <c r="X5346" s="11"/>
    </row>
    <row r="5347" spans="24:24" x14ac:dyDescent="0.2">
      <c r="X5347" s="11"/>
    </row>
    <row r="5348" spans="24:24" x14ac:dyDescent="0.2">
      <c r="X5348" s="11"/>
    </row>
    <row r="5349" spans="24:24" x14ac:dyDescent="0.2">
      <c r="X5349" s="11"/>
    </row>
    <row r="5350" spans="24:24" x14ac:dyDescent="0.2">
      <c r="X5350" s="11"/>
    </row>
    <row r="5351" spans="24:24" x14ac:dyDescent="0.2">
      <c r="X5351" s="11"/>
    </row>
    <row r="5352" spans="24:24" x14ac:dyDescent="0.2">
      <c r="X5352" s="11"/>
    </row>
    <row r="5353" spans="24:24" x14ac:dyDescent="0.2">
      <c r="X5353" s="11"/>
    </row>
    <row r="5354" spans="24:24" x14ac:dyDescent="0.2">
      <c r="X5354" s="11"/>
    </row>
    <row r="5355" spans="24:24" x14ac:dyDescent="0.2">
      <c r="X5355" s="11"/>
    </row>
    <row r="5356" spans="24:24" x14ac:dyDescent="0.2">
      <c r="X5356" s="11"/>
    </row>
    <row r="5357" spans="24:24" x14ac:dyDescent="0.2">
      <c r="X5357" s="11"/>
    </row>
    <row r="5358" spans="24:24" x14ac:dyDescent="0.2">
      <c r="X5358" s="11"/>
    </row>
    <row r="5359" spans="24:24" x14ac:dyDescent="0.2">
      <c r="X5359" s="11"/>
    </row>
    <row r="5360" spans="24:24" x14ac:dyDescent="0.2">
      <c r="X5360" s="11"/>
    </row>
    <row r="5361" spans="24:24" x14ac:dyDescent="0.2">
      <c r="X5361" s="11"/>
    </row>
    <row r="5362" spans="24:24" x14ac:dyDescent="0.2">
      <c r="X5362" s="11"/>
    </row>
    <row r="5363" spans="24:24" x14ac:dyDescent="0.2">
      <c r="X5363" s="11"/>
    </row>
    <row r="5364" spans="24:24" x14ac:dyDescent="0.2">
      <c r="X5364" s="11"/>
    </row>
    <row r="5365" spans="24:24" x14ac:dyDescent="0.2">
      <c r="X5365" s="11"/>
    </row>
    <row r="5366" spans="24:24" x14ac:dyDescent="0.2">
      <c r="X5366" s="11"/>
    </row>
    <row r="5367" spans="24:24" x14ac:dyDescent="0.2">
      <c r="X5367" s="11"/>
    </row>
    <row r="5368" spans="24:24" x14ac:dyDescent="0.2">
      <c r="X5368" s="11"/>
    </row>
    <row r="5369" spans="24:24" x14ac:dyDescent="0.2">
      <c r="X5369" s="11"/>
    </row>
    <row r="5370" spans="24:24" x14ac:dyDescent="0.2">
      <c r="X5370" s="11"/>
    </row>
    <row r="5371" spans="24:24" x14ac:dyDescent="0.2">
      <c r="X5371" s="11"/>
    </row>
    <row r="5372" spans="24:24" x14ac:dyDescent="0.2">
      <c r="X5372" s="11"/>
    </row>
    <row r="5373" spans="24:24" x14ac:dyDescent="0.2">
      <c r="X5373" s="11"/>
    </row>
    <row r="5374" spans="24:24" x14ac:dyDescent="0.2">
      <c r="X5374" s="11"/>
    </row>
    <row r="5375" spans="24:24" x14ac:dyDescent="0.2">
      <c r="X5375" s="11"/>
    </row>
    <row r="5376" spans="24:24" x14ac:dyDescent="0.2">
      <c r="X5376" s="11"/>
    </row>
    <row r="5377" spans="24:24" x14ac:dyDescent="0.2">
      <c r="X5377" s="11"/>
    </row>
    <row r="5378" spans="24:24" x14ac:dyDescent="0.2">
      <c r="X5378" s="11"/>
    </row>
    <row r="5379" spans="24:24" x14ac:dyDescent="0.2">
      <c r="X5379" s="11"/>
    </row>
    <row r="5380" spans="24:24" x14ac:dyDescent="0.2">
      <c r="X5380" s="11"/>
    </row>
    <row r="5381" spans="24:24" x14ac:dyDescent="0.2">
      <c r="X5381" s="11"/>
    </row>
    <row r="5382" spans="24:24" x14ac:dyDescent="0.2">
      <c r="X5382" s="11"/>
    </row>
    <row r="5383" spans="24:24" x14ac:dyDescent="0.2">
      <c r="X5383" s="11"/>
    </row>
    <row r="5384" spans="24:24" x14ac:dyDescent="0.2">
      <c r="X5384" s="11"/>
    </row>
    <row r="5385" spans="24:24" x14ac:dyDescent="0.2">
      <c r="X5385" s="11"/>
    </row>
    <row r="5386" spans="24:24" x14ac:dyDescent="0.2">
      <c r="X5386" s="11"/>
    </row>
    <row r="5387" spans="24:24" x14ac:dyDescent="0.2">
      <c r="X5387" s="11"/>
    </row>
    <row r="5388" spans="24:24" x14ac:dyDescent="0.2">
      <c r="X5388" s="11"/>
    </row>
    <row r="5389" spans="24:24" x14ac:dyDescent="0.2">
      <c r="X5389" s="11"/>
    </row>
    <row r="5390" spans="24:24" x14ac:dyDescent="0.2">
      <c r="X5390" s="11"/>
    </row>
    <row r="5391" spans="24:24" x14ac:dyDescent="0.2">
      <c r="X5391" s="11"/>
    </row>
    <row r="5392" spans="24:24" x14ac:dyDescent="0.2">
      <c r="X5392" s="11"/>
    </row>
    <row r="5393" spans="24:24" x14ac:dyDescent="0.2">
      <c r="X5393" s="11"/>
    </row>
    <row r="5394" spans="24:24" x14ac:dyDescent="0.2">
      <c r="X5394" s="11"/>
    </row>
    <row r="5395" spans="24:24" x14ac:dyDescent="0.2">
      <c r="X5395" s="11"/>
    </row>
    <row r="5396" spans="24:24" x14ac:dyDescent="0.2">
      <c r="X5396" s="11"/>
    </row>
    <row r="5397" spans="24:24" x14ac:dyDescent="0.2">
      <c r="X5397" s="11"/>
    </row>
    <row r="5398" spans="24:24" x14ac:dyDescent="0.2">
      <c r="X5398" s="11"/>
    </row>
    <row r="5399" spans="24:24" x14ac:dyDescent="0.2">
      <c r="X5399" s="11"/>
    </row>
    <row r="5400" spans="24:24" x14ac:dyDescent="0.2">
      <c r="X5400" s="11"/>
    </row>
    <row r="5401" spans="24:24" x14ac:dyDescent="0.2">
      <c r="X5401" s="11"/>
    </row>
    <row r="5402" spans="24:24" x14ac:dyDescent="0.2">
      <c r="X5402" s="11"/>
    </row>
    <row r="5403" spans="24:24" x14ac:dyDescent="0.2">
      <c r="X5403" s="11"/>
    </row>
    <row r="5404" spans="24:24" x14ac:dyDescent="0.2">
      <c r="X5404" s="11"/>
    </row>
    <row r="5405" spans="24:24" x14ac:dyDescent="0.2">
      <c r="X5405" s="11"/>
    </row>
    <row r="5406" spans="24:24" x14ac:dyDescent="0.2">
      <c r="X5406" s="11"/>
    </row>
    <row r="5407" spans="24:24" x14ac:dyDescent="0.2">
      <c r="X5407" s="11"/>
    </row>
    <row r="5408" spans="24:24" x14ac:dyDescent="0.2">
      <c r="X5408" s="11"/>
    </row>
    <row r="5409" spans="24:24" x14ac:dyDescent="0.2">
      <c r="X5409" s="11"/>
    </row>
    <row r="5410" spans="24:24" x14ac:dyDescent="0.2">
      <c r="X5410" s="11"/>
    </row>
    <row r="5411" spans="24:24" x14ac:dyDescent="0.2">
      <c r="X5411" s="11"/>
    </row>
    <row r="5412" spans="24:24" x14ac:dyDescent="0.2">
      <c r="X5412" s="11"/>
    </row>
    <row r="5413" spans="24:24" x14ac:dyDescent="0.2">
      <c r="X5413" s="11"/>
    </row>
    <row r="5414" spans="24:24" x14ac:dyDescent="0.2">
      <c r="X5414" s="11"/>
    </row>
    <row r="5415" spans="24:24" x14ac:dyDescent="0.2">
      <c r="X5415" s="11"/>
    </row>
    <row r="5416" spans="24:24" x14ac:dyDescent="0.2">
      <c r="X5416" s="11"/>
    </row>
    <row r="5417" spans="24:24" x14ac:dyDescent="0.2">
      <c r="X5417" s="11"/>
    </row>
    <row r="5418" spans="24:24" x14ac:dyDescent="0.2">
      <c r="X5418" s="11"/>
    </row>
    <row r="5419" spans="24:24" x14ac:dyDescent="0.2">
      <c r="X5419" s="11"/>
    </row>
    <row r="5420" spans="24:24" x14ac:dyDescent="0.2">
      <c r="X5420" s="11"/>
    </row>
    <row r="5421" spans="24:24" x14ac:dyDescent="0.2">
      <c r="X5421" s="11"/>
    </row>
    <row r="5422" spans="24:24" x14ac:dyDescent="0.2">
      <c r="X5422" s="11"/>
    </row>
    <row r="5423" spans="24:24" x14ac:dyDescent="0.2">
      <c r="X5423" s="11"/>
    </row>
    <row r="5424" spans="24:24" x14ac:dyDescent="0.2">
      <c r="X5424" s="11"/>
    </row>
    <row r="5425" spans="24:24" x14ac:dyDescent="0.2">
      <c r="X5425" s="11"/>
    </row>
    <row r="5426" spans="24:24" x14ac:dyDescent="0.2">
      <c r="X5426" s="11"/>
    </row>
    <row r="5427" spans="24:24" x14ac:dyDescent="0.2">
      <c r="X5427" s="11"/>
    </row>
    <row r="5428" spans="24:24" x14ac:dyDescent="0.2">
      <c r="X5428" s="11"/>
    </row>
    <row r="5429" spans="24:24" x14ac:dyDescent="0.2">
      <c r="X5429" s="11"/>
    </row>
    <row r="5430" spans="24:24" x14ac:dyDescent="0.2">
      <c r="X5430" s="11"/>
    </row>
    <row r="5431" spans="24:24" x14ac:dyDescent="0.2">
      <c r="X5431" s="11"/>
    </row>
    <row r="5432" spans="24:24" x14ac:dyDescent="0.2">
      <c r="X5432" s="11"/>
    </row>
    <row r="5433" spans="24:24" x14ac:dyDescent="0.2">
      <c r="X5433" s="11"/>
    </row>
    <row r="5434" spans="24:24" x14ac:dyDescent="0.2">
      <c r="X5434" s="11"/>
    </row>
    <row r="5435" spans="24:24" x14ac:dyDescent="0.2">
      <c r="X5435" s="11"/>
    </row>
    <row r="5436" spans="24:24" x14ac:dyDescent="0.2">
      <c r="X5436" s="11"/>
    </row>
    <row r="5437" spans="24:24" x14ac:dyDescent="0.2">
      <c r="X5437" s="11"/>
    </row>
    <row r="5438" spans="24:24" x14ac:dyDescent="0.2">
      <c r="X5438" s="11"/>
    </row>
    <row r="5439" spans="24:24" x14ac:dyDescent="0.2">
      <c r="X5439" s="11"/>
    </row>
    <row r="5440" spans="24:24" x14ac:dyDescent="0.2">
      <c r="X5440" s="11"/>
    </row>
    <row r="5441" spans="24:24" x14ac:dyDescent="0.2">
      <c r="X5441" s="11"/>
    </row>
    <row r="5442" spans="24:24" x14ac:dyDescent="0.2">
      <c r="X5442" s="11"/>
    </row>
    <row r="5443" spans="24:24" x14ac:dyDescent="0.2">
      <c r="X5443" s="11"/>
    </row>
    <row r="5444" spans="24:24" x14ac:dyDescent="0.2">
      <c r="X5444" s="11"/>
    </row>
    <row r="5445" spans="24:24" x14ac:dyDescent="0.2">
      <c r="X5445" s="11"/>
    </row>
    <row r="5446" spans="24:24" x14ac:dyDescent="0.2">
      <c r="X5446" s="11"/>
    </row>
    <row r="5447" spans="24:24" x14ac:dyDescent="0.2">
      <c r="X5447" s="11"/>
    </row>
    <row r="5448" spans="24:24" x14ac:dyDescent="0.2">
      <c r="X5448" s="11"/>
    </row>
    <row r="5449" spans="24:24" x14ac:dyDescent="0.2">
      <c r="X5449" s="11"/>
    </row>
    <row r="5450" spans="24:24" x14ac:dyDescent="0.2">
      <c r="X5450" s="11"/>
    </row>
    <row r="5451" spans="24:24" x14ac:dyDescent="0.2">
      <c r="X5451" s="11"/>
    </row>
    <row r="5452" spans="24:24" x14ac:dyDescent="0.2">
      <c r="X5452" s="11"/>
    </row>
    <row r="5453" spans="24:24" x14ac:dyDescent="0.2">
      <c r="X5453" s="11"/>
    </row>
    <row r="5454" spans="24:24" x14ac:dyDescent="0.2">
      <c r="X5454" s="11"/>
    </row>
    <row r="5455" spans="24:24" x14ac:dyDescent="0.2">
      <c r="X5455" s="11"/>
    </row>
    <row r="5456" spans="24:24" x14ac:dyDescent="0.2">
      <c r="X5456" s="11"/>
    </row>
    <row r="5457" spans="24:24" x14ac:dyDescent="0.2">
      <c r="X5457" s="11"/>
    </row>
    <row r="5458" spans="24:24" x14ac:dyDescent="0.2">
      <c r="X5458" s="11"/>
    </row>
    <row r="5459" spans="24:24" x14ac:dyDescent="0.2">
      <c r="X5459" s="11"/>
    </row>
    <row r="5460" spans="24:24" x14ac:dyDescent="0.2">
      <c r="X5460" s="11"/>
    </row>
    <row r="5461" spans="24:24" x14ac:dyDescent="0.2">
      <c r="X5461" s="11"/>
    </row>
    <row r="5462" spans="24:24" x14ac:dyDescent="0.2">
      <c r="X5462" s="11"/>
    </row>
    <row r="5463" spans="24:24" x14ac:dyDescent="0.2">
      <c r="X5463" s="11"/>
    </row>
    <row r="5464" spans="24:24" x14ac:dyDescent="0.2">
      <c r="X5464" s="11"/>
    </row>
    <row r="5465" spans="24:24" x14ac:dyDescent="0.2">
      <c r="X5465" s="11"/>
    </row>
    <row r="5466" spans="24:24" x14ac:dyDescent="0.2">
      <c r="X5466" s="11"/>
    </row>
    <row r="5467" spans="24:24" x14ac:dyDescent="0.2">
      <c r="X5467" s="11"/>
    </row>
    <row r="5468" spans="24:24" x14ac:dyDescent="0.2">
      <c r="X5468" s="11"/>
    </row>
    <row r="5469" spans="24:24" x14ac:dyDescent="0.2">
      <c r="X5469" s="11"/>
    </row>
    <row r="5470" spans="24:24" x14ac:dyDescent="0.2">
      <c r="X5470" s="11"/>
    </row>
    <row r="5471" spans="24:24" x14ac:dyDescent="0.2">
      <c r="X5471" s="11"/>
    </row>
    <row r="5472" spans="24:24" x14ac:dyDescent="0.2">
      <c r="X5472" s="11"/>
    </row>
    <row r="5473" spans="24:24" x14ac:dyDescent="0.2">
      <c r="X5473" s="11"/>
    </row>
    <row r="5474" spans="24:24" x14ac:dyDescent="0.2">
      <c r="X5474" s="11"/>
    </row>
    <row r="5475" spans="24:24" x14ac:dyDescent="0.2">
      <c r="X5475" s="11"/>
    </row>
    <row r="5476" spans="24:24" x14ac:dyDescent="0.2">
      <c r="X5476" s="11"/>
    </row>
    <row r="5477" spans="24:24" x14ac:dyDescent="0.2">
      <c r="X5477" s="11"/>
    </row>
    <row r="5478" spans="24:24" x14ac:dyDescent="0.2">
      <c r="X5478" s="11"/>
    </row>
    <row r="5479" spans="24:24" x14ac:dyDescent="0.2">
      <c r="X5479" s="11"/>
    </row>
    <row r="5480" spans="24:24" x14ac:dyDescent="0.2">
      <c r="X5480" s="11"/>
    </row>
    <row r="5481" spans="24:24" x14ac:dyDescent="0.2">
      <c r="X5481" s="11"/>
    </row>
    <row r="5482" spans="24:24" x14ac:dyDescent="0.2">
      <c r="X5482" s="11"/>
    </row>
    <row r="5483" spans="24:24" x14ac:dyDescent="0.2">
      <c r="X5483" s="11"/>
    </row>
    <row r="5484" spans="24:24" x14ac:dyDescent="0.2">
      <c r="X5484" s="11"/>
    </row>
    <row r="5485" spans="24:24" x14ac:dyDescent="0.2">
      <c r="X5485" s="11"/>
    </row>
    <row r="5486" spans="24:24" x14ac:dyDescent="0.2">
      <c r="X5486" s="11"/>
    </row>
    <row r="5487" spans="24:24" x14ac:dyDescent="0.2">
      <c r="X5487" s="11"/>
    </row>
    <row r="5488" spans="24:24" x14ac:dyDescent="0.2">
      <c r="X5488" s="11"/>
    </row>
    <row r="5489" spans="24:24" x14ac:dyDescent="0.2">
      <c r="X5489" s="11"/>
    </row>
    <row r="5490" spans="24:24" x14ac:dyDescent="0.2">
      <c r="X5490" s="11"/>
    </row>
    <row r="5491" spans="24:24" x14ac:dyDescent="0.2">
      <c r="X5491" s="11"/>
    </row>
    <row r="5492" spans="24:24" x14ac:dyDescent="0.2">
      <c r="X5492" s="11"/>
    </row>
    <row r="5493" spans="24:24" x14ac:dyDescent="0.2">
      <c r="X5493" s="11"/>
    </row>
    <row r="5494" spans="24:24" x14ac:dyDescent="0.2">
      <c r="X5494" s="11"/>
    </row>
    <row r="5495" spans="24:24" x14ac:dyDescent="0.2">
      <c r="X5495" s="11"/>
    </row>
    <row r="5496" spans="24:24" x14ac:dyDescent="0.2">
      <c r="X5496" s="11"/>
    </row>
    <row r="5497" spans="24:24" x14ac:dyDescent="0.2">
      <c r="X5497" s="11"/>
    </row>
    <row r="5498" spans="24:24" x14ac:dyDescent="0.2">
      <c r="X5498" s="11"/>
    </row>
    <row r="5499" spans="24:24" x14ac:dyDescent="0.2">
      <c r="X5499" s="11"/>
    </row>
    <row r="5500" spans="24:24" x14ac:dyDescent="0.2">
      <c r="X5500" s="11"/>
    </row>
    <row r="5501" spans="24:24" x14ac:dyDescent="0.2">
      <c r="X5501" s="11"/>
    </row>
    <row r="5502" spans="24:24" x14ac:dyDescent="0.2">
      <c r="X5502" s="11"/>
    </row>
    <row r="5503" spans="24:24" x14ac:dyDescent="0.2">
      <c r="X5503" s="11"/>
    </row>
    <row r="5504" spans="24:24" x14ac:dyDescent="0.2">
      <c r="X5504" s="11"/>
    </row>
    <row r="5505" spans="24:24" x14ac:dyDescent="0.2">
      <c r="X5505" s="11"/>
    </row>
    <row r="5506" spans="24:24" x14ac:dyDescent="0.2">
      <c r="X5506" s="11"/>
    </row>
    <row r="5507" spans="24:24" x14ac:dyDescent="0.2">
      <c r="X5507" s="11"/>
    </row>
    <row r="5508" spans="24:24" x14ac:dyDescent="0.2">
      <c r="X5508" s="11"/>
    </row>
    <row r="5509" spans="24:24" x14ac:dyDescent="0.2">
      <c r="X5509" s="11"/>
    </row>
    <row r="5510" spans="24:24" x14ac:dyDescent="0.2">
      <c r="X5510" s="11"/>
    </row>
    <row r="5511" spans="24:24" x14ac:dyDescent="0.2">
      <c r="X5511" s="11"/>
    </row>
    <row r="5512" spans="24:24" x14ac:dyDescent="0.2">
      <c r="X5512" s="11"/>
    </row>
    <row r="5513" spans="24:24" x14ac:dyDescent="0.2">
      <c r="X5513" s="11"/>
    </row>
    <row r="5514" spans="24:24" x14ac:dyDescent="0.2">
      <c r="X5514" s="11"/>
    </row>
    <row r="5515" spans="24:24" x14ac:dyDescent="0.2">
      <c r="X5515" s="11"/>
    </row>
    <row r="5516" spans="24:24" x14ac:dyDescent="0.2">
      <c r="X5516" s="11"/>
    </row>
    <row r="5517" spans="24:24" x14ac:dyDescent="0.2">
      <c r="X5517" s="11"/>
    </row>
    <row r="5518" spans="24:24" x14ac:dyDescent="0.2">
      <c r="X5518" s="11"/>
    </row>
    <row r="5519" spans="24:24" x14ac:dyDescent="0.2">
      <c r="X5519" s="11"/>
    </row>
    <row r="5520" spans="24:24" x14ac:dyDescent="0.2">
      <c r="X5520" s="11"/>
    </row>
    <row r="5521" spans="24:24" x14ac:dyDescent="0.2">
      <c r="X5521" s="11"/>
    </row>
    <row r="5522" spans="24:24" x14ac:dyDescent="0.2">
      <c r="X5522" s="11"/>
    </row>
    <row r="5523" spans="24:24" x14ac:dyDescent="0.2">
      <c r="X5523" s="11"/>
    </row>
    <row r="5524" spans="24:24" x14ac:dyDescent="0.2">
      <c r="X5524" s="11"/>
    </row>
    <row r="5525" spans="24:24" x14ac:dyDescent="0.2">
      <c r="X5525" s="11"/>
    </row>
    <row r="5526" spans="24:24" x14ac:dyDescent="0.2">
      <c r="X5526" s="11"/>
    </row>
    <row r="5527" spans="24:24" x14ac:dyDescent="0.2">
      <c r="X5527" s="11"/>
    </row>
    <row r="5528" spans="24:24" x14ac:dyDescent="0.2">
      <c r="X5528" s="11"/>
    </row>
    <row r="5529" spans="24:24" x14ac:dyDescent="0.2">
      <c r="X5529" s="11"/>
    </row>
    <row r="5530" spans="24:24" x14ac:dyDescent="0.2">
      <c r="X5530" s="11"/>
    </row>
    <row r="5531" spans="24:24" x14ac:dyDescent="0.2">
      <c r="X5531" s="11"/>
    </row>
    <row r="5532" spans="24:24" x14ac:dyDescent="0.2">
      <c r="X5532" s="11"/>
    </row>
    <row r="5533" spans="24:24" x14ac:dyDescent="0.2">
      <c r="X5533" s="11"/>
    </row>
    <row r="5534" spans="24:24" x14ac:dyDescent="0.2">
      <c r="X5534" s="11"/>
    </row>
    <row r="5535" spans="24:24" x14ac:dyDescent="0.2">
      <c r="X5535" s="11"/>
    </row>
    <row r="5536" spans="24:24" x14ac:dyDescent="0.2">
      <c r="X5536" s="11"/>
    </row>
    <row r="5537" spans="24:24" x14ac:dyDescent="0.2">
      <c r="X5537" s="11"/>
    </row>
    <row r="5538" spans="24:24" x14ac:dyDescent="0.2">
      <c r="X5538" s="11"/>
    </row>
    <row r="5539" spans="24:24" x14ac:dyDescent="0.2">
      <c r="X5539" s="11"/>
    </row>
    <row r="5540" spans="24:24" x14ac:dyDescent="0.2">
      <c r="X5540" s="11"/>
    </row>
    <row r="5541" spans="24:24" x14ac:dyDescent="0.2">
      <c r="X5541" s="11"/>
    </row>
    <row r="5542" spans="24:24" x14ac:dyDescent="0.2">
      <c r="X5542" s="11"/>
    </row>
    <row r="5543" spans="24:24" x14ac:dyDescent="0.2">
      <c r="X5543" s="11"/>
    </row>
    <row r="5544" spans="24:24" x14ac:dyDescent="0.2">
      <c r="X5544" s="11"/>
    </row>
    <row r="5545" spans="24:24" x14ac:dyDescent="0.2">
      <c r="X5545" s="11"/>
    </row>
    <row r="5546" spans="24:24" x14ac:dyDescent="0.2">
      <c r="X5546" s="11"/>
    </row>
    <row r="5547" spans="24:24" x14ac:dyDescent="0.2">
      <c r="X5547" s="11"/>
    </row>
    <row r="5548" spans="24:24" x14ac:dyDescent="0.2">
      <c r="X5548" s="11"/>
    </row>
    <row r="5549" spans="24:24" x14ac:dyDescent="0.2">
      <c r="X5549" s="11"/>
    </row>
    <row r="5550" spans="24:24" x14ac:dyDescent="0.2">
      <c r="X5550" s="11"/>
    </row>
    <row r="5551" spans="24:24" x14ac:dyDescent="0.2">
      <c r="X5551" s="11"/>
    </row>
    <row r="5552" spans="24:24" x14ac:dyDescent="0.2">
      <c r="X5552" s="11"/>
    </row>
    <row r="5553" spans="24:24" x14ac:dyDescent="0.2">
      <c r="X5553" s="11"/>
    </row>
    <row r="5554" spans="24:24" x14ac:dyDescent="0.2">
      <c r="X5554" s="11"/>
    </row>
    <row r="5555" spans="24:24" x14ac:dyDescent="0.2">
      <c r="X5555" s="11"/>
    </row>
    <row r="5556" spans="24:24" x14ac:dyDescent="0.2">
      <c r="X5556" s="11"/>
    </row>
    <row r="5557" spans="24:24" x14ac:dyDescent="0.2">
      <c r="X5557" s="11"/>
    </row>
    <row r="5558" spans="24:24" x14ac:dyDescent="0.2">
      <c r="X5558" s="11"/>
    </row>
    <row r="5559" spans="24:24" x14ac:dyDescent="0.2">
      <c r="X5559" s="11"/>
    </row>
    <row r="5560" spans="24:24" x14ac:dyDescent="0.2">
      <c r="X5560" s="11"/>
    </row>
    <row r="5561" spans="24:24" x14ac:dyDescent="0.2">
      <c r="X5561" s="11"/>
    </row>
    <row r="5562" spans="24:24" x14ac:dyDescent="0.2">
      <c r="X5562" s="11"/>
    </row>
    <row r="5563" spans="24:24" x14ac:dyDescent="0.2">
      <c r="X5563" s="11"/>
    </row>
    <row r="5564" spans="24:24" x14ac:dyDescent="0.2">
      <c r="X5564" s="11"/>
    </row>
    <row r="5565" spans="24:24" x14ac:dyDescent="0.2">
      <c r="X5565" s="11"/>
    </row>
    <row r="5566" spans="24:24" x14ac:dyDescent="0.2">
      <c r="X5566" s="11"/>
    </row>
    <row r="5567" spans="24:24" x14ac:dyDescent="0.2">
      <c r="X5567" s="11"/>
    </row>
    <row r="5568" spans="24:24" x14ac:dyDescent="0.2">
      <c r="X5568" s="11"/>
    </row>
    <row r="5569" spans="24:24" x14ac:dyDescent="0.2">
      <c r="X5569" s="11"/>
    </row>
    <row r="5570" spans="24:24" x14ac:dyDescent="0.2">
      <c r="X5570" s="11"/>
    </row>
    <row r="5571" spans="24:24" x14ac:dyDescent="0.2">
      <c r="X5571" s="11"/>
    </row>
    <row r="5572" spans="24:24" x14ac:dyDescent="0.2">
      <c r="X5572" s="11"/>
    </row>
    <row r="5573" spans="24:24" x14ac:dyDescent="0.2">
      <c r="X5573" s="11"/>
    </row>
    <row r="5574" spans="24:24" x14ac:dyDescent="0.2">
      <c r="X5574" s="11"/>
    </row>
    <row r="5575" spans="24:24" x14ac:dyDescent="0.2">
      <c r="X5575" s="11"/>
    </row>
    <row r="5576" spans="24:24" x14ac:dyDescent="0.2">
      <c r="X5576" s="11"/>
    </row>
    <row r="5577" spans="24:24" x14ac:dyDescent="0.2">
      <c r="X5577" s="11"/>
    </row>
    <row r="5578" spans="24:24" x14ac:dyDescent="0.2">
      <c r="X5578" s="11"/>
    </row>
    <row r="5579" spans="24:24" x14ac:dyDescent="0.2">
      <c r="X5579" s="11"/>
    </row>
    <row r="5580" spans="24:24" x14ac:dyDescent="0.2">
      <c r="X5580" s="11"/>
    </row>
    <row r="5581" spans="24:24" x14ac:dyDescent="0.2">
      <c r="X5581" s="11"/>
    </row>
    <row r="5582" spans="24:24" x14ac:dyDescent="0.2">
      <c r="X5582" s="11"/>
    </row>
    <row r="5583" spans="24:24" x14ac:dyDescent="0.2">
      <c r="X5583" s="11"/>
    </row>
    <row r="5584" spans="24:24" x14ac:dyDescent="0.2">
      <c r="X5584" s="11"/>
    </row>
    <row r="5585" spans="24:24" x14ac:dyDescent="0.2">
      <c r="X5585" s="11"/>
    </row>
    <row r="5586" spans="24:24" x14ac:dyDescent="0.2">
      <c r="X5586" s="11"/>
    </row>
    <row r="5587" spans="24:24" x14ac:dyDescent="0.2">
      <c r="X5587" s="11"/>
    </row>
    <row r="5588" spans="24:24" x14ac:dyDescent="0.2">
      <c r="X5588" s="11"/>
    </row>
    <row r="5589" spans="24:24" x14ac:dyDescent="0.2">
      <c r="X5589" s="11"/>
    </row>
    <row r="5590" spans="24:24" x14ac:dyDescent="0.2">
      <c r="X5590" s="11"/>
    </row>
    <row r="5591" spans="24:24" x14ac:dyDescent="0.2">
      <c r="X5591" s="11"/>
    </row>
    <row r="5592" spans="24:24" x14ac:dyDescent="0.2">
      <c r="X5592" s="11"/>
    </row>
    <row r="5593" spans="24:24" x14ac:dyDescent="0.2">
      <c r="X5593" s="11"/>
    </row>
    <row r="5594" spans="24:24" x14ac:dyDescent="0.2">
      <c r="X5594" s="11"/>
    </row>
    <row r="5595" spans="24:24" x14ac:dyDescent="0.2">
      <c r="X5595" s="11"/>
    </row>
    <row r="5596" spans="24:24" x14ac:dyDescent="0.2">
      <c r="X5596" s="11"/>
    </row>
    <row r="5597" spans="24:24" x14ac:dyDescent="0.2">
      <c r="X5597" s="11"/>
    </row>
    <row r="5598" spans="24:24" x14ac:dyDescent="0.2">
      <c r="X5598" s="11"/>
    </row>
    <row r="5599" spans="24:24" x14ac:dyDescent="0.2">
      <c r="X5599" s="11"/>
    </row>
    <row r="5600" spans="24:24" x14ac:dyDescent="0.2">
      <c r="X5600" s="11"/>
    </row>
    <row r="5601" spans="24:24" x14ac:dyDescent="0.2">
      <c r="X5601" s="11"/>
    </row>
    <row r="5602" spans="24:24" x14ac:dyDescent="0.2">
      <c r="X5602" s="11"/>
    </row>
    <row r="5603" spans="24:24" x14ac:dyDescent="0.2">
      <c r="X5603" s="11"/>
    </row>
    <row r="5604" spans="24:24" x14ac:dyDescent="0.2">
      <c r="X5604" s="11"/>
    </row>
    <row r="5605" spans="24:24" x14ac:dyDescent="0.2">
      <c r="X5605" s="11"/>
    </row>
    <row r="5606" spans="24:24" x14ac:dyDescent="0.2">
      <c r="X5606" s="11"/>
    </row>
    <row r="5607" spans="24:24" x14ac:dyDescent="0.2">
      <c r="X5607" s="11"/>
    </row>
    <row r="5608" spans="24:24" x14ac:dyDescent="0.2">
      <c r="X5608" s="11"/>
    </row>
    <row r="5609" spans="24:24" x14ac:dyDescent="0.2">
      <c r="X5609" s="11"/>
    </row>
    <row r="5610" spans="24:24" x14ac:dyDescent="0.2">
      <c r="X5610" s="11"/>
    </row>
    <row r="5611" spans="24:24" x14ac:dyDescent="0.2">
      <c r="X5611" s="11"/>
    </row>
    <row r="5612" spans="24:24" x14ac:dyDescent="0.2">
      <c r="X5612" s="11"/>
    </row>
    <row r="5613" spans="24:24" x14ac:dyDescent="0.2">
      <c r="X5613" s="11"/>
    </row>
    <row r="5614" spans="24:24" x14ac:dyDescent="0.2">
      <c r="X5614" s="11"/>
    </row>
    <row r="5615" spans="24:24" x14ac:dyDescent="0.2">
      <c r="X5615" s="11"/>
    </row>
    <row r="5616" spans="24:24" x14ac:dyDescent="0.2">
      <c r="X5616" s="11"/>
    </row>
    <row r="5617" spans="24:24" x14ac:dyDescent="0.2">
      <c r="X5617" s="11"/>
    </row>
    <row r="5618" spans="24:24" x14ac:dyDescent="0.2">
      <c r="X5618" s="11"/>
    </row>
    <row r="5619" spans="24:24" x14ac:dyDescent="0.2">
      <c r="X5619" s="11"/>
    </row>
    <row r="5620" spans="24:24" x14ac:dyDescent="0.2">
      <c r="X5620" s="11"/>
    </row>
    <row r="5621" spans="24:24" x14ac:dyDescent="0.2">
      <c r="X5621" s="11"/>
    </row>
    <row r="5622" spans="24:24" x14ac:dyDescent="0.2">
      <c r="X5622" s="11"/>
    </row>
    <row r="5623" spans="24:24" x14ac:dyDescent="0.2">
      <c r="X5623" s="11"/>
    </row>
    <row r="5624" spans="24:24" x14ac:dyDescent="0.2">
      <c r="X5624" s="11"/>
    </row>
    <row r="5625" spans="24:24" x14ac:dyDescent="0.2">
      <c r="X5625" s="11"/>
    </row>
    <row r="5626" spans="24:24" x14ac:dyDescent="0.2">
      <c r="X5626" s="11"/>
    </row>
    <row r="5627" spans="24:24" x14ac:dyDescent="0.2">
      <c r="X5627" s="11"/>
    </row>
    <row r="5628" spans="24:24" x14ac:dyDescent="0.2">
      <c r="X5628" s="11"/>
    </row>
    <row r="5629" spans="24:24" x14ac:dyDescent="0.2">
      <c r="X5629" s="11"/>
    </row>
    <row r="5630" spans="24:24" x14ac:dyDescent="0.2">
      <c r="X5630" s="11"/>
    </row>
    <row r="5631" spans="24:24" x14ac:dyDescent="0.2">
      <c r="X5631" s="11"/>
    </row>
    <row r="5632" spans="24:24" x14ac:dyDescent="0.2">
      <c r="X5632" s="11"/>
    </row>
    <row r="5633" spans="24:24" x14ac:dyDescent="0.2">
      <c r="X5633" s="11"/>
    </row>
    <row r="5634" spans="24:24" x14ac:dyDescent="0.2">
      <c r="X5634" s="11"/>
    </row>
    <row r="5635" spans="24:24" x14ac:dyDescent="0.2">
      <c r="X5635" s="11"/>
    </row>
    <row r="5636" spans="24:24" x14ac:dyDescent="0.2">
      <c r="X5636" s="11"/>
    </row>
    <row r="5637" spans="24:24" x14ac:dyDescent="0.2">
      <c r="X5637" s="11"/>
    </row>
    <row r="5638" spans="24:24" x14ac:dyDescent="0.2">
      <c r="X5638" s="11"/>
    </row>
    <row r="5639" spans="24:24" x14ac:dyDescent="0.2">
      <c r="X5639" s="11"/>
    </row>
    <row r="5640" spans="24:24" x14ac:dyDescent="0.2">
      <c r="X5640" s="11"/>
    </row>
    <row r="5641" spans="24:24" x14ac:dyDescent="0.2">
      <c r="X5641" s="11"/>
    </row>
    <row r="5642" spans="24:24" x14ac:dyDescent="0.2">
      <c r="X5642" s="11"/>
    </row>
    <row r="5643" spans="24:24" x14ac:dyDescent="0.2">
      <c r="X5643" s="11"/>
    </row>
    <row r="5644" spans="24:24" x14ac:dyDescent="0.2">
      <c r="X5644" s="11"/>
    </row>
    <row r="5645" spans="24:24" x14ac:dyDescent="0.2">
      <c r="X5645" s="11"/>
    </row>
    <row r="5646" spans="24:24" x14ac:dyDescent="0.2">
      <c r="X5646" s="11"/>
    </row>
    <row r="5647" spans="24:24" x14ac:dyDescent="0.2">
      <c r="X5647" s="11"/>
    </row>
    <row r="5648" spans="24:24" x14ac:dyDescent="0.2">
      <c r="X5648" s="11"/>
    </row>
    <row r="5649" spans="24:24" x14ac:dyDescent="0.2">
      <c r="X5649" s="11"/>
    </row>
    <row r="5650" spans="24:24" x14ac:dyDescent="0.2">
      <c r="X5650" s="11"/>
    </row>
    <row r="5651" spans="24:24" x14ac:dyDescent="0.2">
      <c r="X5651" s="11"/>
    </row>
    <row r="5652" spans="24:24" x14ac:dyDescent="0.2">
      <c r="X5652" s="11"/>
    </row>
    <row r="5653" spans="24:24" x14ac:dyDescent="0.2">
      <c r="X5653" s="11"/>
    </row>
    <row r="5654" spans="24:24" x14ac:dyDescent="0.2">
      <c r="X5654" s="11"/>
    </row>
    <row r="5655" spans="24:24" x14ac:dyDescent="0.2">
      <c r="X5655" s="11"/>
    </row>
    <row r="5656" spans="24:24" x14ac:dyDescent="0.2">
      <c r="X5656" s="11"/>
    </row>
    <row r="5657" spans="24:24" x14ac:dyDescent="0.2">
      <c r="X5657" s="11"/>
    </row>
    <row r="5658" spans="24:24" x14ac:dyDescent="0.2">
      <c r="X5658" s="11"/>
    </row>
    <row r="5659" spans="24:24" x14ac:dyDescent="0.2">
      <c r="X5659" s="11"/>
    </row>
    <row r="5660" spans="24:24" x14ac:dyDescent="0.2">
      <c r="X5660" s="11"/>
    </row>
    <row r="5661" spans="24:24" x14ac:dyDescent="0.2">
      <c r="X5661" s="11"/>
    </row>
    <row r="5662" spans="24:24" x14ac:dyDescent="0.2">
      <c r="X5662" s="11"/>
    </row>
    <row r="5663" spans="24:24" x14ac:dyDescent="0.2">
      <c r="X5663" s="11"/>
    </row>
    <row r="5664" spans="24:24" x14ac:dyDescent="0.2">
      <c r="X5664" s="11"/>
    </row>
    <row r="5665" spans="24:24" x14ac:dyDescent="0.2">
      <c r="X5665" s="11"/>
    </row>
    <row r="5666" spans="24:24" x14ac:dyDescent="0.2">
      <c r="X5666" s="11"/>
    </row>
    <row r="5667" spans="24:24" x14ac:dyDescent="0.2">
      <c r="X5667" s="11"/>
    </row>
    <row r="5668" spans="24:24" x14ac:dyDescent="0.2">
      <c r="X5668" s="11"/>
    </row>
    <row r="5669" spans="24:24" x14ac:dyDescent="0.2">
      <c r="X5669" s="11"/>
    </row>
    <row r="5670" spans="24:24" x14ac:dyDescent="0.2">
      <c r="X5670" s="11"/>
    </row>
    <row r="5671" spans="24:24" x14ac:dyDescent="0.2">
      <c r="X5671" s="11"/>
    </row>
    <row r="5672" spans="24:24" x14ac:dyDescent="0.2">
      <c r="X5672" s="11"/>
    </row>
    <row r="5673" spans="24:24" x14ac:dyDescent="0.2">
      <c r="X5673" s="11"/>
    </row>
    <row r="5674" spans="24:24" x14ac:dyDescent="0.2">
      <c r="X5674" s="11"/>
    </row>
    <row r="5675" spans="24:24" x14ac:dyDescent="0.2">
      <c r="X5675" s="11"/>
    </row>
    <row r="5676" spans="24:24" x14ac:dyDescent="0.2">
      <c r="X5676" s="11"/>
    </row>
    <row r="5677" spans="24:24" x14ac:dyDescent="0.2">
      <c r="X5677" s="11"/>
    </row>
    <row r="5678" spans="24:24" x14ac:dyDescent="0.2">
      <c r="X5678" s="11"/>
    </row>
    <row r="5679" spans="24:24" x14ac:dyDescent="0.2">
      <c r="X5679" s="11"/>
    </row>
    <row r="5680" spans="24:24" x14ac:dyDescent="0.2">
      <c r="X5680" s="11"/>
    </row>
    <row r="5681" spans="24:24" x14ac:dyDescent="0.2">
      <c r="X5681" s="11"/>
    </row>
    <row r="5682" spans="24:24" x14ac:dyDescent="0.2">
      <c r="X5682" s="11"/>
    </row>
    <row r="5683" spans="24:24" x14ac:dyDescent="0.2">
      <c r="X5683" s="11"/>
    </row>
    <row r="5684" spans="24:24" x14ac:dyDescent="0.2">
      <c r="X5684" s="11"/>
    </row>
    <row r="5685" spans="24:24" x14ac:dyDescent="0.2">
      <c r="X5685" s="11"/>
    </row>
    <row r="5686" spans="24:24" x14ac:dyDescent="0.2">
      <c r="X5686" s="11"/>
    </row>
    <row r="5687" spans="24:24" x14ac:dyDescent="0.2">
      <c r="X5687" s="11"/>
    </row>
    <row r="5688" spans="24:24" x14ac:dyDescent="0.2">
      <c r="X5688" s="11"/>
    </row>
    <row r="5689" spans="24:24" x14ac:dyDescent="0.2">
      <c r="X5689" s="11"/>
    </row>
    <row r="5690" spans="24:24" x14ac:dyDescent="0.2">
      <c r="X5690" s="11"/>
    </row>
    <row r="5691" spans="24:24" x14ac:dyDescent="0.2">
      <c r="X5691" s="11"/>
    </row>
    <row r="5692" spans="24:24" x14ac:dyDescent="0.2">
      <c r="X5692" s="11"/>
    </row>
    <row r="5693" spans="24:24" x14ac:dyDescent="0.2">
      <c r="X5693" s="11"/>
    </row>
    <row r="5694" spans="24:24" x14ac:dyDescent="0.2">
      <c r="X5694" s="11"/>
    </row>
    <row r="5695" spans="24:24" x14ac:dyDescent="0.2">
      <c r="X5695" s="11"/>
    </row>
    <row r="5696" spans="24:24" x14ac:dyDescent="0.2">
      <c r="X5696" s="11"/>
    </row>
    <row r="5697" spans="24:24" x14ac:dyDescent="0.2">
      <c r="X5697" s="11"/>
    </row>
    <row r="5698" spans="24:24" x14ac:dyDescent="0.2">
      <c r="X5698" s="11"/>
    </row>
    <row r="5699" spans="24:24" x14ac:dyDescent="0.2">
      <c r="X5699" s="11"/>
    </row>
    <row r="5700" spans="24:24" x14ac:dyDescent="0.2">
      <c r="X5700" s="11"/>
    </row>
    <row r="5701" spans="24:24" x14ac:dyDescent="0.2">
      <c r="X5701" s="11"/>
    </row>
    <row r="5702" spans="24:24" x14ac:dyDescent="0.2">
      <c r="X5702" s="11"/>
    </row>
    <row r="5703" spans="24:24" x14ac:dyDescent="0.2">
      <c r="X5703" s="11"/>
    </row>
    <row r="5704" spans="24:24" x14ac:dyDescent="0.2">
      <c r="X5704" s="11"/>
    </row>
    <row r="5705" spans="24:24" x14ac:dyDescent="0.2">
      <c r="X5705" s="11"/>
    </row>
    <row r="5706" spans="24:24" x14ac:dyDescent="0.2">
      <c r="X5706" s="11"/>
    </row>
    <row r="5707" spans="24:24" x14ac:dyDescent="0.2">
      <c r="X5707" s="11"/>
    </row>
    <row r="5708" spans="24:24" x14ac:dyDescent="0.2">
      <c r="X5708" s="11"/>
    </row>
    <row r="5709" spans="24:24" x14ac:dyDescent="0.2">
      <c r="X5709" s="11"/>
    </row>
    <row r="5710" spans="24:24" x14ac:dyDescent="0.2">
      <c r="X5710" s="11"/>
    </row>
    <row r="5711" spans="24:24" x14ac:dyDescent="0.2">
      <c r="X5711" s="11"/>
    </row>
    <row r="5712" spans="24:24" x14ac:dyDescent="0.2">
      <c r="X5712" s="11"/>
    </row>
    <row r="5713" spans="24:24" x14ac:dyDescent="0.2">
      <c r="X5713" s="11"/>
    </row>
    <row r="5714" spans="24:24" x14ac:dyDescent="0.2">
      <c r="X5714" s="11"/>
    </row>
    <row r="5715" spans="24:24" x14ac:dyDescent="0.2">
      <c r="X5715" s="11"/>
    </row>
    <row r="5716" spans="24:24" x14ac:dyDescent="0.2">
      <c r="X5716" s="11"/>
    </row>
    <row r="5717" spans="24:24" x14ac:dyDescent="0.2">
      <c r="X5717" s="11"/>
    </row>
    <row r="5718" spans="24:24" x14ac:dyDescent="0.2">
      <c r="X5718" s="11"/>
    </row>
    <row r="5719" spans="24:24" x14ac:dyDescent="0.2">
      <c r="X5719" s="11"/>
    </row>
    <row r="5720" spans="24:24" x14ac:dyDescent="0.2">
      <c r="X5720" s="11"/>
    </row>
    <row r="5721" spans="24:24" x14ac:dyDescent="0.2">
      <c r="X5721" s="11"/>
    </row>
    <row r="5722" spans="24:24" x14ac:dyDescent="0.2">
      <c r="X5722" s="11"/>
    </row>
    <row r="5723" spans="24:24" x14ac:dyDescent="0.2">
      <c r="X5723" s="11"/>
    </row>
    <row r="5724" spans="24:24" x14ac:dyDescent="0.2">
      <c r="X5724" s="11"/>
    </row>
    <row r="5725" spans="24:24" x14ac:dyDescent="0.2">
      <c r="X5725" s="11"/>
    </row>
    <row r="5726" spans="24:24" x14ac:dyDescent="0.2">
      <c r="X5726" s="11"/>
    </row>
    <row r="5727" spans="24:24" x14ac:dyDescent="0.2">
      <c r="X5727" s="11"/>
    </row>
    <row r="5728" spans="24:24" x14ac:dyDescent="0.2">
      <c r="X5728" s="11"/>
    </row>
    <row r="5729" spans="24:24" x14ac:dyDescent="0.2">
      <c r="X5729" s="11"/>
    </row>
    <row r="5730" spans="24:24" x14ac:dyDescent="0.2">
      <c r="X5730" s="11"/>
    </row>
    <row r="5731" spans="24:24" x14ac:dyDescent="0.2">
      <c r="X5731" s="11"/>
    </row>
    <row r="5732" spans="24:24" x14ac:dyDescent="0.2">
      <c r="X5732" s="11"/>
    </row>
    <row r="5733" spans="24:24" x14ac:dyDescent="0.2">
      <c r="X5733" s="11"/>
    </row>
    <row r="5734" spans="24:24" x14ac:dyDescent="0.2">
      <c r="X5734" s="11"/>
    </row>
    <row r="5735" spans="24:24" x14ac:dyDescent="0.2">
      <c r="X5735" s="11"/>
    </row>
    <row r="5736" spans="24:24" x14ac:dyDescent="0.2">
      <c r="X5736" s="11"/>
    </row>
    <row r="5737" spans="24:24" x14ac:dyDescent="0.2">
      <c r="X5737" s="11"/>
    </row>
    <row r="5738" spans="24:24" x14ac:dyDescent="0.2">
      <c r="X5738" s="11"/>
    </row>
    <row r="5739" spans="24:24" x14ac:dyDescent="0.2">
      <c r="X5739" s="11"/>
    </row>
    <row r="5740" spans="24:24" x14ac:dyDescent="0.2">
      <c r="X5740" s="11"/>
    </row>
    <row r="5741" spans="24:24" x14ac:dyDescent="0.2">
      <c r="X5741" s="11"/>
    </row>
    <row r="5742" spans="24:24" x14ac:dyDescent="0.2">
      <c r="X5742" s="11"/>
    </row>
    <row r="5743" spans="24:24" x14ac:dyDescent="0.2">
      <c r="X5743" s="11"/>
    </row>
    <row r="5744" spans="24:24" x14ac:dyDescent="0.2">
      <c r="X5744" s="11"/>
    </row>
    <row r="5745" spans="24:24" x14ac:dyDescent="0.2">
      <c r="X5745" s="11"/>
    </row>
    <row r="5746" spans="24:24" x14ac:dyDescent="0.2">
      <c r="X5746" s="11"/>
    </row>
    <row r="5747" spans="24:24" x14ac:dyDescent="0.2">
      <c r="X5747" s="11"/>
    </row>
    <row r="5748" spans="24:24" x14ac:dyDescent="0.2">
      <c r="X5748" s="11"/>
    </row>
    <row r="5749" spans="24:24" x14ac:dyDescent="0.2">
      <c r="X5749" s="11"/>
    </row>
    <row r="5750" spans="24:24" x14ac:dyDescent="0.2">
      <c r="X5750" s="11"/>
    </row>
    <row r="5751" spans="24:24" x14ac:dyDescent="0.2">
      <c r="X5751" s="11"/>
    </row>
    <row r="5752" spans="24:24" x14ac:dyDescent="0.2">
      <c r="X5752" s="11"/>
    </row>
    <row r="5753" spans="24:24" x14ac:dyDescent="0.2">
      <c r="X5753" s="11"/>
    </row>
    <row r="5754" spans="24:24" x14ac:dyDescent="0.2">
      <c r="X5754" s="11"/>
    </row>
    <row r="5755" spans="24:24" x14ac:dyDescent="0.2">
      <c r="X5755" s="11"/>
    </row>
    <row r="5756" spans="24:24" x14ac:dyDescent="0.2">
      <c r="X5756" s="11"/>
    </row>
    <row r="5757" spans="24:24" x14ac:dyDescent="0.2">
      <c r="X5757" s="11"/>
    </row>
    <row r="5758" spans="24:24" x14ac:dyDescent="0.2">
      <c r="X5758" s="11"/>
    </row>
    <row r="5759" spans="24:24" x14ac:dyDescent="0.2">
      <c r="X5759" s="11"/>
    </row>
    <row r="5760" spans="24:24" x14ac:dyDescent="0.2">
      <c r="X5760" s="11"/>
    </row>
    <row r="5761" spans="24:24" x14ac:dyDescent="0.2">
      <c r="X5761" s="11"/>
    </row>
    <row r="5762" spans="24:24" x14ac:dyDescent="0.2">
      <c r="X5762" s="11"/>
    </row>
    <row r="5763" spans="24:24" x14ac:dyDescent="0.2">
      <c r="X5763" s="11"/>
    </row>
    <row r="5764" spans="24:24" x14ac:dyDescent="0.2">
      <c r="X5764" s="11"/>
    </row>
    <row r="5765" spans="24:24" x14ac:dyDescent="0.2">
      <c r="X5765" s="11"/>
    </row>
    <row r="5766" spans="24:24" x14ac:dyDescent="0.2">
      <c r="X5766" s="11"/>
    </row>
    <row r="5767" spans="24:24" x14ac:dyDescent="0.2">
      <c r="X5767" s="11"/>
    </row>
    <row r="5768" spans="24:24" x14ac:dyDescent="0.2">
      <c r="X5768" s="11"/>
    </row>
    <row r="5769" spans="24:24" x14ac:dyDescent="0.2">
      <c r="X5769" s="11"/>
    </row>
    <row r="5770" spans="24:24" x14ac:dyDescent="0.2">
      <c r="X5770" s="11"/>
    </row>
    <row r="5771" spans="24:24" x14ac:dyDescent="0.2">
      <c r="X5771" s="11"/>
    </row>
    <row r="5772" spans="24:24" x14ac:dyDescent="0.2">
      <c r="X5772" s="11"/>
    </row>
    <row r="5773" spans="24:24" x14ac:dyDescent="0.2">
      <c r="X5773" s="11"/>
    </row>
    <row r="5774" spans="24:24" x14ac:dyDescent="0.2">
      <c r="X5774" s="11"/>
    </row>
    <row r="5775" spans="24:24" x14ac:dyDescent="0.2">
      <c r="X5775" s="11"/>
    </row>
    <row r="5776" spans="24:24" x14ac:dyDescent="0.2">
      <c r="X5776" s="11"/>
    </row>
    <row r="5777" spans="24:24" x14ac:dyDescent="0.2">
      <c r="X5777" s="11"/>
    </row>
    <row r="5778" spans="24:24" x14ac:dyDescent="0.2">
      <c r="X5778" s="11"/>
    </row>
    <row r="5779" spans="24:24" x14ac:dyDescent="0.2">
      <c r="X5779" s="11"/>
    </row>
    <row r="5780" spans="24:24" x14ac:dyDescent="0.2">
      <c r="X5780" s="11"/>
    </row>
    <row r="5781" spans="24:24" x14ac:dyDescent="0.2">
      <c r="X5781" s="11"/>
    </row>
    <row r="5782" spans="24:24" x14ac:dyDescent="0.2">
      <c r="X5782" s="11"/>
    </row>
    <row r="5783" spans="24:24" x14ac:dyDescent="0.2">
      <c r="X5783" s="11"/>
    </row>
    <row r="5784" spans="24:24" x14ac:dyDescent="0.2">
      <c r="X5784" s="11"/>
    </row>
    <row r="5785" spans="24:24" x14ac:dyDescent="0.2">
      <c r="X5785" s="11"/>
    </row>
    <row r="5786" spans="24:24" x14ac:dyDescent="0.2">
      <c r="X5786" s="11"/>
    </row>
    <row r="5787" spans="24:24" x14ac:dyDescent="0.2">
      <c r="X5787" s="11"/>
    </row>
    <row r="5788" spans="24:24" x14ac:dyDescent="0.2">
      <c r="X5788" s="11"/>
    </row>
    <row r="5789" spans="24:24" x14ac:dyDescent="0.2">
      <c r="X5789" s="11"/>
    </row>
    <row r="5790" spans="24:24" x14ac:dyDescent="0.2">
      <c r="X5790" s="11"/>
    </row>
    <row r="5791" spans="24:24" x14ac:dyDescent="0.2">
      <c r="X5791" s="11"/>
    </row>
    <row r="5792" spans="24:24" x14ac:dyDescent="0.2">
      <c r="X5792" s="11"/>
    </row>
    <row r="5793" spans="24:24" x14ac:dyDescent="0.2">
      <c r="X5793" s="11"/>
    </row>
    <row r="5794" spans="24:24" x14ac:dyDescent="0.2">
      <c r="X5794" s="11"/>
    </row>
    <row r="5795" spans="24:24" x14ac:dyDescent="0.2">
      <c r="X5795" s="11"/>
    </row>
    <row r="5796" spans="24:24" x14ac:dyDescent="0.2">
      <c r="X5796" s="11"/>
    </row>
    <row r="5797" spans="24:24" x14ac:dyDescent="0.2">
      <c r="X5797" s="11"/>
    </row>
    <row r="5798" spans="24:24" x14ac:dyDescent="0.2">
      <c r="X5798" s="11"/>
    </row>
    <row r="5799" spans="24:24" x14ac:dyDescent="0.2">
      <c r="X5799" s="11"/>
    </row>
    <row r="5800" spans="24:24" x14ac:dyDescent="0.2">
      <c r="X5800" s="11"/>
    </row>
    <row r="5801" spans="24:24" x14ac:dyDescent="0.2">
      <c r="X5801" s="11"/>
    </row>
    <row r="5802" spans="24:24" x14ac:dyDescent="0.2">
      <c r="X5802" s="11"/>
    </row>
    <row r="5803" spans="24:24" x14ac:dyDescent="0.2">
      <c r="X5803" s="11"/>
    </row>
    <row r="5804" spans="24:24" x14ac:dyDescent="0.2">
      <c r="X5804" s="11"/>
    </row>
    <row r="5805" spans="24:24" x14ac:dyDescent="0.2">
      <c r="X5805" s="11"/>
    </row>
    <row r="5806" spans="24:24" x14ac:dyDescent="0.2">
      <c r="X5806" s="11"/>
    </row>
    <row r="5807" spans="24:24" x14ac:dyDescent="0.2">
      <c r="X5807" s="11"/>
    </row>
    <row r="5808" spans="24:24" x14ac:dyDescent="0.2">
      <c r="X5808" s="11"/>
    </row>
    <row r="5809" spans="24:24" x14ac:dyDescent="0.2">
      <c r="X5809" s="11"/>
    </row>
    <row r="5810" spans="24:24" x14ac:dyDescent="0.2">
      <c r="X5810" s="11"/>
    </row>
    <row r="5811" spans="24:24" x14ac:dyDescent="0.2">
      <c r="X5811" s="11"/>
    </row>
    <row r="5812" spans="24:24" x14ac:dyDescent="0.2">
      <c r="X5812" s="11"/>
    </row>
    <row r="5813" spans="24:24" x14ac:dyDescent="0.2">
      <c r="X5813" s="11"/>
    </row>
    <row r="5814" spans="24:24" x14ac:dyDescent="0.2">
      <c r="X5814" s="11"/>
    </row>
    <row r="5815" spans="24:24" x14ac:dyDescent="0.2">
      <c r="X5815" s="11"/>
    </row>
    <row r="5816" spans="24:24" x14ac:dyDescent="0.2">
      <c r="X5816" s="11"/>
    </row>
    <row r="5817" spans="24:24" x14ac:dyDescent="0.2">
      <c r="X5817" s="11"/>
    </row>
    <row r="5818" spans="24:24" x14ac:dyDescent="0.2">
      <c r="X5818" s="11"/>
    </row>
    <row r="5819" spans="24:24" x14ac:dyDescent="0.2">
      <c r="X5819" s="11"/>
    </row>
    <row r="5820" spans="24:24" x14ac:dyDescent="0.2">
      <c r="X5820" s="11"/>
    </row>
    <row r="5821" spans="24:24" x14ac:dyDescent="0.2">
      <c r="X5821" s="11"/>
    </row>
    <row r="5822" spans="24:24" x14ac:dyDescent="0.2">
      <c r="X5822" s="11"/>
    </row>
    <row r="5823" spans="24:24" x14ac:dyDescent="0.2">
      <c r="X5823" s="11"/>
    </row>
    <row r="5824" spans="24:24" x14ac:dyDescent="0.2">
      <c r="X5824" s="11"/>
    </row>
    <row r="5825" spans="24:24" x14ac:dyDescent="0.2">
      <c r="X5825" s="11"/>
    </row>
    <row r="5826" spans="24:24" x14ac:dyDescent="0.2">
      <c r="X5826" s="11"/>
    </row>
    <row r="5827" spans="24:24" x14ac:dyDescent="0.2">
      <c r="X5827" s="11"/>
    </row>
    <row r="5828" spans="24:24" x14ac:dyDescent="0.2">
      <c r="X5828" s="11"/>
    </row>
    <row r="5829" spans="24:24" x14ac:dyDescent="0.2">
      <c r="X5829" s="11"/>
    </row>
    <row r="5830" spans="24:24" x14ac:dyDescent="0.2">
      <c r="X5830" s="11"/>
    </row>
    <row r="5831" spans="24:24" x14ac:dyDescent="0.2">
      <c r="X5831" s="11"/>
    </row>
    <row r="5832" spans="24:24" x14ac:dyDescent="0.2">
      <c r="X5832" s="11"/>
    </row>
    <row r="5833" spans="24:24" x14ac:dyDescent="0.2">
      <c r="X5833" s="11"/>
    </row>
    <row r="5834" spans="24:24" x14ac:dyDescent="0.2">
      <c r="X5834" s="11"/>
    </row>
    <row r="5835" spans="24:24" x14ac:dyDescent="0.2">
      <c r="X5835" s="11"/>
    </row>
    <row r="5836" spans="24:24" x14ac:dyDescent="0.2">
      <c r="X5836" s="11"/>
    </row>
    <row r="5837" spans="24:24" x14ac:dyDescent="0.2">
      <c r="X5837" s="11"/>
    </row>
    <row r="5838" spans="24:24" x14ac:dyDescent="0.2">
      <c r="X5838" s="11"/>
    </row>
    <row r="5839" spans="24:24" x14ac:dyDescent="0.2">
      <c r="X5839" s="11"/>
    </row>
    <row r="5840" spans="24:24" x14ac:dyDescent="0.2">
      <c r="X5840" s="11"/>
    </row>
    <row r="5841" spans="24:24" x14ac:dyDescent="0.2">
      <c r="X5841" s="11"/>
    </row>
    <row r="5842" spans="24:24" x14ac:dyDescent="0.2">
      <c r="X5842" s="11"/>
    </row>
    <row r="5843" spans="24:24" x14ac:dyDescent="0.2">
      <c r="X5843" s="11"/>
    </row>
    <row r="5844" spans="24:24" x14ac:dyDescent="0.2">
      <c r="X5844" s="11"/>
    </row>
    <row r="5845" spans="24:24" x14ac:dyDescent="0.2">
      <c r="X5845" s="11"/>
    </row>
    <row r="5846" spans="24:24" x14ac:dyDescent="0.2">
      <c r="X5846" s="11"/>
    </row>
    <row r="5847" spans="24:24" x14ac:dyDescent="0.2">
      <c r="X5847" s="11"/>
    </row>
    <row r="5848" spans="24:24" x14ac:dyDescent="0.2">
      <c r="X5848" s="11"/>
    </row>
    <row r="5849" spans="24:24" x14ac:dyDescent="0.2">
      <c r="X5849" s="11"/>
    </row>
    <row r="5850" spans="24:24" x14ac:dyDescent="0.2">
      <c r="X5850" s="11"/>
    </row>
    <row r="5851" spans="24:24" x14ac:dyDescent="0.2">
      <c r="X5851" s="11"/>
    </row>
    <row r="5852" spans="24:24" x14ac:dyDescent="0.2">
      <c r="X5852" s="11"/>
    </row>
    <row r="5853" spans="24:24" x14ac:dyDescent="0.2">
      <c r="X5853" s="11"/>
    </row>
    <row r="5854" spans="24:24" x14ac:dyDescent="0.2">
      <c r="X5854" s="11"/>
    </row>
    <row r="5855" spans="24:24" x14ac:dyDescent="0.2">
      <c r="X5855" s="11"/>
    </row>
    <row r="5856" spans="24:24" x14ac:dyDescent="0.2">
      <c r="X5856" s="11"/>
    </row>
    <row r="5857" spans="24:24" x14ac:dyDescent="0.2">
      <c r="X5857" s="11"/>
    </row>
    <row r="5858" spans="24:24" x14ac:dyDescent="0.2">
      <c r="X5858" s="11"/>
    </row>
    <row r="5859" spans="24:24" x14ac:dyDescent="0.2">
      <c r="X5859" s="11"/>
    </row>
    <row r="5860" spans="24:24" x14ac:dyDescent="0.2">
      <c r="X5860" s="11"/>
    </row>
    <row r="5861" spans="24:24" x14ac:dyDescent="0.2">
      <c r="X5861" s="11"/>
    </row>
    <row r="5862" spans="24:24" x14ac:dyDescent="0.2">
      <c r="X5862" s="11"/>
    </row>
    <row r="5863" spans="24:24" x14ac:dyDescent="0.2">
      <c r="X5863" s="11"/>
    </row>
    <row r="5864" spans="24:24" x14ac:dyDescent="0.2">
      <c r="X5864" s="11"/>
    </row>
    <row r="5865" spans="24:24" x14ac:dyDescent="0.2">
      <c r="X5865" s="11"/>
    </row>
    <row r="5866" spans="24:24" x14ac:dyDescent="0.2">
      <c r="X5866" s="11"/>
    </row>
    <row r="5867" spans="24:24" x14ac:dyDescent="0.2">
      <c r="X5867" s="11"/>
    </row>
    <row r="5868" spans="24:24" x14ac:dyDescent="0.2">
      <c r="X5868" s="11"/>
    </row>
    <row r="5869" spans="24:24" x14ac:dyDescent="0.2">
      <c r="X5869" s="11"/>
    </row>
    <row r="5870" spans="24:24" x14ac:dyDescent="0.2">
      <c r="X5870" s="11"/>
    </row>
    <row r="5871" spans="24:24" x14ac:dyDescent="0.2">
      <c r="X5871" s="11"/>
    </row>
    <row r="5872" spans="24:24" x14ac:dyDescent="0.2">
      <c r="X5872" s="11"/>
    </row>
    <row r="5873" spans="24:24" x14ac:dyDescent="0.2">
      <c r="X5873" s="11"/>
    </row>
    <row r="5874" spans="24:24" x14ac:dyDescent="0.2">
      <c r="X5874" s="11"/>
    </row>
    <row r="5875" spans="24:24" x14ac:dyDescent="0.2">
      <c r="X5875" s="11"/>
    </row>
    <row r="5876" spans="24:24" x14ac:dyDescent="0.2">
      <c r="X5876" s="11"/>
    </row>
    <row r="5877" spans="24:24" x14ac:dyDescent="0.2">
      <c r="X5877" s="11"/>
    </row>
    <row r="5878" spans="24:24" x14ac:dyDescent="0.2">
      <c r="X5878" s="11"/>
    </row>
    <row r="5879" spans="24:24" x14ac:dyDescent="0.2">
      <c r="X5879" s="11"/>
    </row>
    <row r="5880" spans="24:24" x14ac:dyDescent="0.2">
      <c r="X5880" s="11"/>
    </row>
    <row r="5881" spans="24:24" x14ac:dyDescent="0.2">
      <c r="X5881" s="11"/>
    </row>
    <row r="5882" spans="24:24" x14ac:dyDescent="0.2">
      <c r="X5882" s="11"/>
    </row>
    <row r="5883" spans="24:24" x14ac:dyDescent="0.2">
      <c r="X5883" s="11"/>
    </row>
    <row r="5884" spans="24:24" x14ac:dyDescent="0.2">
      <c r="X5884" s="11"/>
    </row>
    <row r="5885" spans="24:24" x14ac:dyDescent="0.2">
      <c r="X5885" s="11"/>
    </row>
    <row r="5886" spans="24:24" x14ac:dyDescent="0.2">
      <c r="X5886" s="11"/>
    </row>
    <row r="5887" spans="24:24" x14ac:dyDescent="0.2">
      <c r="X5887" s="11"/>
    </row>
    <row r="5888" spans="24:24" x14ac:dyDescent="0.2">
      <c r="X5888" s="11"/>
    </row>
    <row r="5889" spans="24:24" x14ac:dyDescent="0.2">
      <c r="X5889" s="11"/>
    </row>
    <row r="5890" spans="24:24" x14ac:dyDescent="0.2">
      <c r="X5890" s="11"/>
    </row>
    <row r="5891" spans="24:24" x14ac:dyDescent="0.2">
      <c r="X5891" s="11"/>
    </row>
    <row r="5892" spans="24:24" x14ac:dyDescent="0.2">
      <c r="X5892" s="11"/>
    </row>
    <row r="5893" spans="24:24" x14ac:dyDescent="0.2">
      <c r="X5893" s="11"/>
    </row>
    <row r="5894" spans="24:24" x14ac:dyDescent="0.2">
      <c r="X5894" s="11"/>
    </row>
    <row r="5895" spans="24:24" x14ac:dyDescent="0.2">
      <c r="X5895" s="11"/>
    </row>
    <row r="5896" spans="24:24" x14ac:dyDescent="0.2">
      <c r="X5896" s="11"/>
    </row>
    <row r="5897" spans="24:24" x14ac:dyDescent="0.2">
      <c r="X5897" s="11"/>
    </row>
    <row r="5898" spans="24:24" x14ac:dyDescent="0.2">
      <c r="X5898" s="11"/>
    </row>
    <row r="5899" spans="24:24" x14ac:dyDescent="0.2">
      <c r="X5899" s="11"/>
    </row>
    <row r="5900" spans="24:24" x14ac:dyDescent="0.2">
      <c r="X5900" s="11"/>
    </row>
    <row r="5901" spans="24:24" x14ac:dyDescent="0.2">
      <c r="X5901" s="11"/>
    </row>
    <row r="5902" spans="24:24" x14ac:dyDescent="0.2">
      <c r="X5902" s="11"/>
    </row>
    <row r="5903" spans="24:24" x14ac:dyDescent="0.2">
      <c r="X5903" s="11"/>
    </row>
    <row r="5904" spans="24:24" x14ac:dyDescent="0.2">
      <c r="X5904" s="11"/>
    </row>
    <row r="5905" spans="24:24" x14ac:dyDescent="0.2">
      <c r="X5905" s="11"/>
    </row>
    <row r="5906" spans="24:24" x14ac:dyDescent="0.2">
      <c r="X5906" s="11"/>
    </row>
    <row r="5907" spans="24:24" x14ac:dyDescent="0.2">
      <c r="X5907" s="11"/>
    </row>
    <row r="5908" spans="24:24" x14ac:dyDescent="0.2">
      <c r="X5908" s="11"/>
    </row>
    <row r="5909" spans="24:24" x14ac:dyDescent="0.2">
      <c r="X5909" s="11"/>
    </row>
    <row r="5910" spans="24:24" x14ac:dyDescent="0.2">
      <c r="X5910" s="11"/>
    </row>
    <row r="5911" spans="24:24" x14ac:dyDescent="0.2">
      <c r="X5911" s="11"/>
    </row>
    <row r="5912" spans="24:24" x14ac:dyDescent="0.2">
      <c r="X5912" s="11"/>
    </row>
    <row r="5913" spans="24:24" x14ac:dyDescent="0.2">
      <c r="X5913" s="11"/>
    </row>
    <row r="5914" spans="24:24" x14ac:dyDescent="0.2">
      <c r="X5914" s="11"/>
    </row>
    <row r="5915" spans="24:24" x14ac:dyDescent="0.2">
      <c r="X5915" s="11"/>
    </row>
    <row r="5916" spans="24:24" x14ac:dyDescent="0.2">
      <c r="X5916" s="11"/>
    </row>
    <row r="5917" spans="24:24" x14ac:dyDescent="0.2">
      <c r="X5917" s="11"/>
    </row>
    <row r="5918" spans="24:24" x14ac:dyDescent="0.2">
      <c r="X5918" s="11"/>
    </row>
    <row r="5919" spans="24:24" x14ac:dyDescent="0.2">
      <c r="X5919" s="11"/>
    </row>
    <row r="5920" spans="24:24" x14ac:dyDescent="0.2">
      <c r="X5920" s="11"/>
    </row>
    <row r="5921" spans="24:24" x14ac:dyDescent="0.2">
      <c r="X5921" s="11"/>
    </row>
    <row r="5922" spans="24:24" x14ac:dyDescent="0.2">
      <c r="X5922" s="11"/>
    </row>
    <row r="5923" spans="24:24" x14ac:dyDescent="0.2">
      <c r="X5923" s="11"/>
    </row>
    <row r="5924" spans="24:24" x14ac:dyDescent="0.2">
      <c r="X5924" s="11"/>
    </row>
    <row r="5925" spans="24:24" x14ac:dyDescent="0.2">
      <c r="X5925" s="11"/>
    </row>
    <row r="5926" spans="24:24" x14ac:dyDescent="0.2">
      <c r="X5926" s="11"/>
    </row>
    <row r="5927" spans="24:24" x14ac:dyDescent="0.2">
      <c r="X5927" s="11"/>
    </row>
    <row r="5928" spans="24:24" x14ac:dyDescent="0.2">
      <c r="X5928" s="11"/>
    </row>
    <row r="5929" spans="24:24" x14ac:dyDescent="0.2">
      <c r="X5929" s="11"/>
    </row>
    <row r="5930" spans="24:24" x14ac:dyDescent="0.2">
      <c r="X5930" s="11"/>
    </row>
    <row r="5931" spans="24:24" x14ac:dyDescent="0.2">
      <c r="X5931" s="11"/>
    </row>
    <row r="5932" spans="24:24" x14ac:dyDescent="0.2">
      <c r="X5932" s="11"/>
    </row>
    <row r="5933" spans="24:24" x14ac:dyDescent="0.2">
      <c r="X5933" s="11"/>
    </row>
    <row r="5934" spans="24:24" x14ac:dyDescent="0.2">
      <c r="X5934" s="11"/>
    </row>
    <row r="5935" spans="24:24" x14ac:dyDescent="0.2">
      <c r="X5935" s="11"/>
    </row>
    <row r="5936" spans="24:24" x14ac:dyDescent="0.2">
      <c r="X5936" s="11"/>
    </row>
    <row r="5937" spans="24:24" x14ac:dyDescent="0.2">
      <c r="X5937" s="11"/>
    </row>
    <row r="5938" spans="24:24" x14ac:dyDescent="0.2">
      <c r="X5938" s="11"/>
    </row>
    <row r="5939" spans="24:24" x14ac:dyDescent="0.2">
      <c r="X5939" s="11"/>
    </row>
    <row r="5940" spans="24:24" x14ac:dyDescent="0.2">
      <c r="X5940" s="11"/>
    </row>
    <row r="5941" spans="24:24" x14ac:dyDescent="0.2">
      <c r="X5941" s="11"/>
    </row>
    <row r="5942" spans="24:24" x14ac:dyDescent="0.2">
      <c r="X5942" s="11"/>
    </row>
    <row r="5943" spans="24:24" x14ac:dyDescent="0.2">
      <c r="X5943" s="11"/>
    </row>
    <row r="5944" spans="24:24" x14ac:dyDescent="0.2">
      <c r="X5944" s="11"/>
    </row>
    <row r="5945" spans="24:24" x14ac:dyDescent="0.2">
      <c r="X5945" s="11"/>
    </row>
    <row r="5946" spans="24:24" x14ac:dyDescent="0.2">
      <c r="X5946" s="11"/>
    </row>
    <row r="5947" spans="24:24" x14ac:dyDescent="0.2">
      <c r="X5947" s="11"/>
    </row>
    <row r="5948" spans="24:24" x14ac:dyDescent="0.2">
      <c r="X5948" s="11"/>
    </row>
    <row r="5949" spans="24:24" x14ac:dyDescent="0.2">
      <c r="X5949" s="11"/>
    </row>
    <row r="5950" spans="24:24" x14ac:dyDescent="0.2">
      <c r="X5950" s="11"/>
    </row>
    <row r="5951" spans="24:24" x14ac:dyDescent="0.2">
      <c r="X5951" s="11"/>
    </row>
    <row r="5952" spans="24:24" x14ac:dyDescent="0.2">
      <c r="X5952" s="11"/>
    </row>
    <row r="5953" spans="24:24" x14ac:dyDescent="0.2">
      <c r="X5953" s="11"/>
    </row>
    <row r="5954" spans="24:24" x14ac:dyDescent="0.2">
      <c r="X5954" s="11"/>
    </row>
    <row r="5955" spans="24:24" x14ac:dyDescent="0.2">
      <c r="X5955" s="11"/>
    </row>
    <row r="5956" spans="24:24" x14ac:dyDescent="0.2">
      <c r="X5956" s="11"/>
    </row>
    <row r="5957" spans="24:24" x14ac:dyDescent="0.2">
      <c r="X5957" s="11"/>
    </row>
    <row r="5958" spans="24:24" x14ac:dyDescent="0.2">
      <c r="X5958" s="11"/>
    </row>
    <row r="5959" spans="24:24" x14ac:dyDescent="0.2">
      <c r="X5959" s="11"/>
    </row>
    <row r="5960" spans="24:24" x14ac:dyDescent="0.2">
      <c r="X5960" s="11"/>
    </row>
    <row r="5961" spans="24:24" x14ac:dyDescent="0.2">
      <c r="X5961" s="11"/>
    </row>
    <row r="5962" spans="24:24" x14ac:dyDescent="0.2">
      <c r="X5962" s="11"/>
    </row>
    <row r="5963" spans="24:24" x14ac:dyDescent="0.2">
      <c r="X5963" s="11"/>
    </row>
    <row r="5964" spans="24:24" x14ac:dyDescent="0.2">
      <c r="X5964" s="11"/>
    </row>
    <row r="5965" spans="24:24" x14ac:dyDescent="0.2">
      <c r="X5965" s="11"/>
    </row>
    <row r="5966" spans="24:24" x14ac:dyDescent="0.2">
      <c r="X5966" s="11"/>
    </row>
    <row r="5967" spans="24:24" x14ac:dyDescent="0.2">
      <c r="X5967" s="11"/>
    </row>
    <row r="5968" spans="24:24" x14ac:dyDescent="0.2">
      <c r="X5968" s="11"/>
    </row>
    <row r="5969" spans="24:24" x14ac:dyDescent="0.2">
      <c r="X5969" s="11"/>
    </row>
    <row r="5970" spans="24:24" x14ac:dyDescent="0.2">
      <c r="X5970" s="11"/>
    </row>
    <row r="5971" spans="24:24" x14ac:dyDescent="0.2">
      <c r="X5971" s="11"/>
    </row>
    <row r="5972" spans="24:24" x14ac:dyDescent="0.2">
      <c r="X5972" s="11"/>
    </row>
    <row r="5973" spans="24:24" x14ac:dyDescent="0.2">
      <c r="X5973" s="11"/>
    </row>
    <row r="5974" spans="24:24" x14ac:dyDescent="0.2">
      <c r="X5974" s="11"/>
    </row>
    <row r="5975" spans="24:24" x14ac:dyDescent="0.2">
      <c r="X5975" s="11"/>
    </row>
    <row r="5976" spans="24:24" x14ac:dyDescent="0.2">
      <c r="X5976" s="11"/>
    </row>
    <row r="5977" spans="24:24" x14ac:dyDescent="0.2">
      <c r="X5977" s="11"/>
    </row>
    <row r="5978" spans="24:24" x14ac:dyDescent="0.2">
      <c r="X5978" s="11"/>
    </row>
    <row r="5979" spans="24:24" x14ac:dyDescent="0.2">
      <c r="X5979" s="11"/>
    </row>
    <row r="5980" spans="24:24" x14ac:dyDescent="0.2">
      <c r="X5980" s="11"/>
    </row>
    <row r="5981" spans="24:24" x14ac:dyDescent="0.2">
      <c r="X5981" s="11"/>
    </row>
    <row r="5982" spans="24:24" x14ac:dyDescent="0.2">
      <c r="X5982" s="11"/>
    </row>
    <row r="5983" spans="24:24" x14ac:dyDescent="0.2">
      <c r="X5983" s="11"/>
    </row>
    <row r="5984" spans="24:24" x14ac:dyDescent="0.2">
      <c r="X5984" s="11"/>
    </row>
    <row r="5985" spans="24:24" x14ac:dyDescent="0.2">
      <c r="X5985" s="11"/>
    </row>
    <row r="5986" spans="24:24" x14ac:dyDescent="0.2">
      <c r="X5986" s="11"/>
    </row>
    <row r="5987" spans="24:24" x14ac:dyDescent="0.2">
      <c r="X5987" s="11"/>
    </row>
    <row r="5988" spans="24:24" x14ac:dyDescent="0.2">
      <c r="X5988" s="11"/>
    </row>
    <row r="5989" spans="24:24" x14ac:dyDescent="0.2">
      <c r="X5989" s="11"/>
    </row>
    <row r="5990" spans="24:24" x14ac:dyDescent="0.2">
      <c r="X5990" s="11"/>
    </row>
    <row r="5991" spans="24:24" x14ac:dyDescent="0.2">
      <c r="X5991" s="11"/>
    </row>
    <row r="5992" spans="24:24" x14ac:dyDescent="0.2">
      <c r="X5992" s="11"/>
    </row>
    <row r="5993" spans="24:24" x14ac:dyDescent="0.2">
      <c r="X5993" s="11"/>
    </row>
    <row r="5994" spans="24:24" x14ac:dyDescent="0.2">
      <c r="X5994" s="11"/>
    </row>
    <row r="5995" spans="24:24" x14ac:dyDescent="0.2">
      <c r="X5995" s="11"/>
    </row>
    <row r="5996" spans="24:24" x14ac:dyDescent="0.2">
      <c r="X5996" s="11"/>
    </row>
    <row r="5997" spans="24:24" x14ac:dyDescent="0.2">
      <c r="X5997" s="11"/>
    </row>
    <row r="5998" spans="24:24" x14ac:dyDescent="0.2">
      <c r="X5998" s="11"/>
    </row>
    <row r="5999" spans="24:24" x14ac:dyDescent="0.2">
      <c r="X5999" s="11"/>
    </row>
    <row r="6000" spans="24:24" x14ac:dyDescent="0.2">
      <c r="X6000" s="11"/>
    </row>
    <row r="6001" spans="24:24" x14ac:dyDescent="0.2">
      <c r="X6001" s="11"/>
    </row>
    <row r="6002" spans="24:24" x14ac:dyDescent="0.2">
      <c r="X6002" s="11"/>
    </row>
    <row r="6003" spans="24:24" x14ac:dyDescent="0.2">
      <c r="X6003" s="11"/>
    </row>
    <row r="6004" spans="24:24" x14ac:dyDescent="0.2">
      <c r="X6004" s="11"/>
    </row>
    <row r="6005" spans="24:24" x14ac:dyDescent="0.2">
      <c r="X6005" s="11"/>
    </row>
    <row r="6006" spans="24:24" x14ac:dyDescent="0.2">
      <c r="X6006" s="11"/>
    </row>
    <row r="6007" spans="24:24" x14ac:dyDescent="0.2">
      <c r="X6007" s="11"/>
    </row>
    <row r="6008" spans="24:24" x14ac:dyDescent="0.2">
      <c r="X6008" s="11"/>
    </row>
    <row r="6009" spans="24:24" x14ac:dyDescent="0.2">
      <c r="X6009" s="11"/>
    </row>
    <row r="6010" spans="24:24" x14ac:dyDescent="0.2">
      <c r="X6010" s="11"/>
    </row>
    <row r="6011" spans="24:24" x14ac:dyDescent="0.2">
      <c r="X6011" s="11"/>
    </row>
    <row r="6012" spans="24:24" x14ac:dyDescent="0.2">
      <c r="X6012" s="11"/>
    </row>
    <row r="6013" spans="24:24" x14ac:dyDescent="0.2">
      <c r="X6013" s="11"/>
    </row>
    <row r="6014" spans="24:24" x14ac:dyDescent="0.2">
      <c r="X6014" s="11"/>
    </row>
    <row r="6015" spans="24:24" x14ac:dyDescent="0.2">
      <c r="X6015" s="11"/>
    </row>
    <row r="6016" spans="24:24" x14ac:dyDescent="0.2">
      <c r="X6016" s="11"/>
    </row>
    <row r="6017" spans="24:24" x14ac:dyDescent="0.2">
      <c r="X6017" s="11"/>
    </row>
    <row r="6018" spans="24:24" x14ac:dyDescent="0.2">
      <c r="X6018" s="11"/>
    </row>
    <row r="6019" spans="24:24" x14ac:dyDescent="0.2">
      <c r="X6019" s="11"/>
    </row>
    <row r="6020" spans="24:24" x14ac:dyDescent="0.2">
      <c r="X6020" s="11"/>
    </row>
    <row r="6021" spans="24:24" x14ac:dyDescent="0.2">
      <c r="X6021" s="11"/>
    </row>
    <row r="6022" spans="24:24" x14ac:dyDescent="0.2">
      <c r="X6022" s="11"/>
    </row>
    <row r="6023" spans="24:24" x14ac:dyDescent="0.2">
      <c r="X6023" s="11"/>
    </row>
    <row r="6024" spans="24:24" x14ac:dyDescent="0.2">
      <c r="X6024" s="11"/>
    </row>
    <row r="6025" spans="24:24" x14ac:dyDescent="0.2">
      <c r="X6025" s="11"/>
    </row>
    <row r="6026" spans="24:24" x14ac:dyDescent="0.2">
      <c r="X6026" s="11"/>
    </row>
    <row r="6027" spans="24:24" x14ac:dyDescent="0.2">
      <c r="X6027" s="11"/>
    </row>
    <row r="6028" spans="24:24" x14ac:dyDescent="0.2">
      <c r="X6028" s="11"/>
    </row>
    <row r="6029" spans="24:24" x14ac:dyDescent="0.2">
      <c r="X6029" s="11"/>
    </row>
    <row r="6030" spans="24:24" x14ac:dyDescent="0.2">
      <c r="X6030" s="11"/>
    </row>
    <row r="6031" spans="24:24" x14ac:dyDescent="0.2">
      <c r="X6031" s="11"/>
    </row>
    <row r="6032" spans="24:24" x14ac:dyDescent="0.2">
      <c r="X6032" s="11"/>
    </row>
    <row r="6033" spans="24:24" x14ac:dyDescent="0.2">
      <c r="X6033" s="11"/>
    </row>
    <row r="6034" spans="24:24" x14ac:dyDescent="0.2">
      <c r="X6034" s="11"/>
    </row>
    <row r="6035" spans="24:24" x14ac:dyDescent="0.2">
      <c r="X6035" s="11"/>
    </row>
    <row r="6036" spans="24:24" x14ac:dyDescent="0.2">
      <c r="X6036" s="11"/>
    </row>
    <row r="6037" spans="24:24" x14ac:dyDescent="0.2">
      <c r="X6037" s="11"/>
    </row>
    <row r="6038" spans="24:24" x14ac:dyDescent="0.2">
      <c r="X6038" s="11"/>
    </row>
    <row r="6039" spans="24:24" x14ac:dyDescent="0.2">
      <c r="X6039" s="11"/>
    </row>
    <row r="6040" spans="24:24" x14ac:dyDescent="0.2">
      <c r="X6040" s="11"/>
    </row>
    <row r="6041" spans="24:24" x14ac:dyDescent="0.2">
      <c r="X6041" s="11"/>
    </row>
    <row r="6042" spans="24:24" x14ac:dyDescent="0.2">
      <c r="X6042" s="11"/>
    </row>
    <row r="6043" spans="24:24" x14ac:dyDescent="0.2">
      <c r="X6043" s="11"/>
    </row>
    <row r="6044" spans="24:24" x14ac:dyDescent="0.2">
      <c r="X6044" s="11"/>
    </row>
    <row r="6045" spans="24:24" x14ac:dyDescent="0.2">
      <c r="X6045" s="11"/>
    </row>
    <row r="6046" spans="24:24" x14ac:dyDescent="0.2">
      <c r="X6046" s="11"/>
    </row>
    <row r="6047" spans="24:24" x14ac:dyDescent="0.2">
      <c r="X6047" s="11"/>
    </row>
    <row r="6048" spans="24:24" x14ac:dyDescent="0.2">
      <c r="X6048" s="11"/>
    </row>
    <row r="6049" spans="24:24" x14ac:dyDescent="0.2">
      <c r="X6049" s="11"/>
    </row>
    <row r="6050" spans="24:24" x14ac:dyDescent="0.2">
      <c r="X6050" s="11"/>
    </row>
    <row r="6051" spans="24:24" x14ac:dyDescent="0.2">
      <c r="X6051" s="11"/>
    </row>
    <row r="6052" spans="24:24" x14ac:dyDescent="0.2">
      <c r="X6052" s="11"/>
    </row>
    <row r="6053" spans="24:24" x14ac:dyDescent="0.2">
      <c r="X6053" s="11"/>
    </row>
    <row r="6054" spans="24:24" x14ac:dyDescent="0.2">
      <c r="X6054" s="11"/>
    </row>
    <row r="6055" spans="24:24" x14ac:dyDescent="0.2">
      <c r="X6055" s="11"/>
    </row>
    <row r="6056" spans="24:24" x14ac:dyDescent="0.2">
      <c r="X6056" s="11"/>
    </row>
    <row r="6057" spans="24:24" x14ac:dyDescent="0.2">
      <c r="X6057" s="11"/>
    </row>
    <row r="6058" spans="24:24" x14ac:dyDescent="0.2">
      <c r="X6058" s="11"/>
    </row>
    <row r="6059" spans="24:24" x14ac:dyDescent="0.2">
      <c r="X6059" s="11"/>
    </row>
    <row r="6060" spans="24:24" x14ac:dyDescent="0.2">
      <c r="X6060" s="11"/>
    </row>
    <row r="6061" spans="24:24" x14ac:dyDescent="0.2">
      <c r="X6061" s="11"/>
    </row>
    <row r="6062" spans="24:24" x14ac:dyDescent="0.2">
      <c r="X6062" s="11"/>
    </row>
    <row r="6063" spans="24:24" x14ac:dyDescent="0.2">
      <c r="X6063" s="11"/>
    </row>
    <row r="6064" spans="24:24" x14ac:dyDescent="0.2">
      <c r="X6064" s="11"/>
    </row>
    <row r="6065" spans="24:24" x14ac:dyDescent="0.2">
      <c r="X6065" s="11"/>
    </row>
    <row r="6066" spans="24:24" x14ac:dyDescent="0.2">
      <c r="X6066" s="11"/>
    </row>
    <row r="6067" spans="24:24" x14ac:dyDescent="0.2">
      <c r="X6067" s="11"/>
    </row>
    <row r="6068" spans="24:24" x14ac:dyDescent="0.2">
      <c r="X6068" s="11"/>
    </row>
    <row r="6069" spans="24:24" x14ac:dyDescent="0.2">
      <c r="X6069" s="11"/>
    </row>
    <row r="6070" spans="24:24" x14ac:dyDescent="0.2">
      <c r="X6070" s="11"/>
    </row>
    <row r="6071" spans="24:24" x14ac:dyDescent="0.2">
      <c r="X6071" s="11"/>
    </row>
    <row r="6072" spans="24:24" x14ac:dyDescent="0.2">
      <c r="X6072" s="11"/>
    </row>
    <row r="6073" spans="24:24" x14ac:dyDescent="0.2">
      <c r="X6073" s="11"/>
    </row>
    <row r="6074" spans="24:24" x14ac:dyDescent="0.2">
      <c r="X6074" s="11"/>
    </row>
    <row r="6075" spans="24:24" x14ac:dyDescent="0.2">
      <c r="X6075" s="11"/>
    </row>
    <row r="6076" spans="24:24" x14ac:dyDescent="0.2">
      <c r="X6076" s="11"/>
    </row>
    <row r="6077" spans="24:24" x14ac:dyDescent="0.2">
      <c r="X6077" s="11"/>
    </row>
    <row r="6078" spans="24:24" x14ac:dyDescent="0.2">
      <c r="X6078" s="11"/>
    </row>
    <row r="6079" spans="24:24" x14ac:dyDescent="0.2">
      <c r="X6079" s="11"/>
    </row>
    <row r="6080" spans="24:24" x14ac:dyDescent="0.2">
      <c r="X6080" s="11"/>
    </row>
    <row r="6081" spans="24:24" x14ac:dyDescent="0.2">
      <c r="X6081" s="11"/>
    </row>
    <row r="6082" spans="24:24" x14ac:dyDescent="0.2">
      <c r="X6082" s="11"/>
    </row>
    <row r="6083" spans="24:24" x14ac:dyDescent="0.2">
      <c r="X6083" s="11"/>
    </row>
    <row r="6084" spans="24:24" x14ac:dyDescent="0.2">
      <c r="X6084" s="11"/>
    </row>
    <row r="6085" spans="24:24" x14ac:dyDescent="0.2">
      <c r="X6085" s="11"/>
    </row>
    <row r="6086" spans="24:24" x14ac:dyDescent="0.2">
      <c r="X6086" s="11"/>
    </row>
    <row r="6087" spans="24:24" x14ac:dyDescent="0.2">
      <c r="X6087" s="11"/>
    </row>
    <row r="6088" spans="24:24" x14ac:dyDescent="0.2">
      <c r="X6088" s="11"/>
    </row>
    <row r="6089" spans="24:24" x14ac:dyDescent="0.2">
      <c r="X6089" s="11"/>
    </row>
    <row r="6090" spans="24:24" x14ac:dyDescent="0.2">
      <c r="X6090" s="11"/>
    </row>
    <row r="6091" spans="24:24" x14ac:dyDescent="0.2">
      <c r="X6091" s="11"/>
    </row>
    <row r="6092" spans="24:24" x14ac:dyDescent="0.2">
      <c r="X6092" s="11"/>
    </row>
    <row r="6093" spans="24:24" x14ac:dyDescent="0.2">
      <c r="X6093" s="11"/>
    </row>
    <row r="6094" spans="24:24" x14ac:dyDescent="0.2">
      <c r="X6094" s="11"/>
    </row>
    <row r="6095" spans="24:24" x14ac:dyDescent="0.2">
      <c r="X6095" s="11"/>
    </row>
    <row r="6096" spans="24:24" x14ac:dyDescent="0.2">
      <c r="X6096" s="11"/>
    </row>
    <row r="6097" spans="24:24" x14ac:dyDescent="0.2">
      <c r="X6097" s="11"/>
    </row>
    <row r="6098" spans="24:24" x14ac:dyDescent="0.2">
      <c r="X6098" s="11"/>
    </row>
    <row r="6099" spans="24:24" x14ac:dyDescent="0.2">
      <c r="X6099" s="11"/>
    </row>
    <row r="6100" spans="24:24" x14ac:dyDescent="0.2">
      <c r="X6100" s="11"/>
    </row>
    <row r="6101" spans="24:24" x14ac:dyDescent="0.2">
      <c r="X6101" s="11"/>
    </row>
    <row r="6102" spans="24:24" x14ac:dyDescent="0.2">
      <c r="X6102" s="11"/>
    </row>
    <row r="6103" spans="24:24" x14ac:dyDescent="0.2">
      <c r="X6103" s="11"/>
    </row>
    <row r="6104" spans="24:24" x14ac:dyDescent="0.2">
      <c r="X6104" s="11"/>
    </row>
    <row r="6105" spans="24:24" x14ac:dyDescent="0.2">
      <c r="X6105" s="11"/>
    </row>
    <row r="6106" spans="24:24" x14ac:dyDescent="0.2">
      <c r="X6106" s="11"/>
    </row>
    <row r="6107" spans="24:24" x14ac:dyDescent="0.2">
      <c r="X6107" s="11"/>
    </row>
    <row r="6108" spans="24:24" x14ac:dyDescent="0.2">
      <c r="X6108" s="11"/>
    </row>
    <row r="6109" spans="24:24" x14ac:dyDescent="0.2">
      <c r="X6109" s="11"/>
    </row>
    <row r="6110" spans="24:24" x14ac:dyDescent="0.2">
      <c r="X6110" s="11"/>
    </row>
    <row r="6111" spans="24:24" x14ac:dyDescent="0.2">
      <c r="X6111" s="11"/>
    </row>
    <row r="6112" spans="24:24" x14ac:dyDescent="0.2">
      <c r="X6112" s="11"/>
    </row>
    <row r="6113" spans="24:24" x14ac:dyDescent="0.2">
      <c r="X6113" s="11"/>
    </row>
    <row r="6114" spans="24:24" x14ac:dyDescent="0.2">
      <c r="X6114" s="11"/>
    </row>
    <row r="6115" spans="24:24" x14ac:dyDescent="0.2">
      <c r="X6115" s="11"/>
    </row>
    <row r="6116" spans="24:24" x14ac:dyDescent="0.2">
      <c r="X6116" s="11"/>
    </row>
    <row r="6117" spans="24:24" x14ac:dyDescent="0.2">
      <c r="X6117" s="11"/>
    </row>
    <row r="6118" spans="24:24" x14ac:dyDescent="0.2">
      <c r="X6118" s="11"/>
    </row>
    <row r="6119" spans="24:24" x14ac:dyDescent="0.2">
      <c r="X6119" s="11"/>
    </row>
    <row r="6120" spans="24:24" x14ac:dyDescent="0.2">
      <c r="X6120" s="11"/>
    </row>
    <row r="6121" spans="24:24" x14ac:dyDescent="0.2">
      <c r="X6121" s="11"/>
    </row>
    <row r="6122" spans="24:24" x14ac:dyDescent="0.2">
      <c r="X6122" s="11"/>
    </row>
    <row r="6123" spans="24:24" x14ac:dyDescent="0.2">
      <c r="X6123" s="11"/>
    </row>
    <row r="6124" spans="24:24" x14ac:dyDescent="0.2">
      <c r="X6124" s="11"/>
    </row>
    <row r="6125" spans="24:24" x14ac:dyDescent="0.2">
      <c r="X6125" s="11"/>
    </row>
    <row r="6126" spans="24:24" x14ac:dyDescent="0.2">
      <c r="X6126" s="11"/>
    </row>
    <row r="6127" spans="24:24" x14ac:dyDescent="0.2">
      <c r="X6127" s="11"/>
    </row>
    <row r="6128" spans="24:24" x14ac:dyDescent="0.2">
      <c r="X6128" s="11"/>
    </row>
    <row r="6129" spans="24:24" x14ac:dyDescent="0.2">
      <c r="X6129" s="11"/>
    </row>
    <row r="6130" spans="24:24" x14ac:dyDescent="0.2">
      <c r="X6130" s="11"/>
    </row>
    <row r="6131" spans="24:24" x14ac:dyDescent="0.2">
      <c r="X6131" s="11"/>
    </row>
    <row r="6132" spans="24:24" x14ac:dyDescent="0.2">
      <c r="X6132" s="11"/>
    </row>
    <row r="6133" spans="24:24" x14ac:dyDescent="0.2">
      <c r="X6133" s="11"/>
    </row>
    <row r="6134" spans="24:24" x14ac:dyDescent="0.2">
      <c r="X6134" s="11"/>
    </row>
    <row r="6135" spans="24:24" x14ac:dyDescent="0.2">
      <c r="X6135" s="11"/>
    </row>
    <row r="6136" spans="24:24" x14ac:dyDescent="0.2">
      <c r="X6136" s="11"/>
    </row>
    <row r="6137" spans="24:24" x14ac:dyDescent="0.2">
      <c r="X6137" s="11"/>
    </row>
    <row r="6138" spans="24:24" x14ac:dyDescent="0.2">
      <c r="X6138" s="11"/>
    </row>
    <row r="6139" spans="24:24" x14ac:dyDescent="0.2">
      <c r="X6139" s="11"/>
    </row>
    <row r="6140" spans="24:24" x14ac:dyDescent="0.2">
      <c r="X6140" s="11"/>
    </row>
    <row r="6141" spans="24:24" x14ac:dyDescent="0.2">
      <c r="X6141" s="11"/>
    </row>
    <row r="6142" spans="24:24" x14ac:dyDescent="0.2">
      <c r="X6142" s="11"/>
    </row>
    <row r="6143" spans="24:24" x14ac:dyDescent="0.2">
      <c r="X6143" s="11"/>
    </row>
    <row r="6144" spans="24:24" x14ac:dyDescent="0.2">
      <c r="X6144" s="11"/>
    </row>
    <row r="6145" spans="24:24" x14ac:dyDescent="0.2">
      <c r="X6145" s="11"/>
    </row>
    <row r="6146" spans="24:24" x14ac:dyDescent="0.2">
      <c r="X6146" s="11"/>
    </row>
    <row r="6147" spans="24:24" x14ac:dyDescent="0.2">
      <c r="X6147" s="11"/>
    </row>
    <row r="6148" spans="24:24" x14ac:dyDescent="0.2">
      <c r="X6148" s="11"/>
    </row>
    <row r="6149" spans="24:24" x14ac:dyDescent="0.2">
      <c r="X6149" s="11"/>
    </row>
    <row r="6150" spans="24:24" x14ac:dyDescent="0.2">
      <c r="X6150" s="11"/>
    </row>
    <row r="6151" spans="24:24" x14ac:dyDescent="0.2">
      <c r="X6151" s="11"/>
    </row>
    <row r="6152" spans="24:24" x14ac:dyDescent="0.2">
      <c r="X6152" s="11"/>
    </row>
    <row r="6153" spans="24:24" x14ac:dyDescent="0.2">
      <c r="X6153" s="11"/>
    </row>
    <row r="6154" spans="24:24" x14ac:dyDescent="0.2">
      <c r="X6154" s="11"/>
    </row>
    <row r="6155" spans="24:24" x14ac:dyDescent="0.2">
      <c r="X6155" s="11"/>
    </row>
    <row r="6156" spans="24:24" x14ac:dyDescent="0.2">
      <c r="X6156" s="11"/>
    </row>
    <row r="6157" spans="24:24" x14ac:dyDescent="0.2">
      <c r="X6157" s="11"/>
    </row>
    <row r="6158" spans="24:24" x14ac:dyDescent="0.2">
      <c r="X6158" s="11"/>
    </row>
    <row r="6159" spans="24:24" x14ac:dyDescent="0.2">
      <c r="X6159" s="11"/>
    </row>
    <row r="6160" spans="24:24" x14ac:dyDescent="0.2">
      <c r="X6160" s="11"/>
    </row>
    <row r="6161" spans="24:24" x14ac:dyDescent="0.2">
      <c r="X6161" s="11"/>
    </row>
    <row r="6162" spans="24:24" x14ac:dyDescent="0.2">
      <c r="X6162" s="11"/>
    </row>
    <row r="6163" spans="24:24" x14ac:dyDescent="0.2">
      <c r="X6163" s="11"/>
    </row>
    <row r="6164" spans="24:24" x14ac:dyDescent="0.2">
      <c r="X6164" s="11"/>
    </row>
    <row r="6165" spans="24:24" x14ac:dyDescent="0.2">
      <c r="X6165" s="11"/>
    </row>
    <row r="6166" spans="24:24" x14ac:dyDescent="0.2">
      <c r="X6166" s="11"/>
    </row>
    <row r="6167" spans="24:24" x14ac:dyDescent="0.2">
      <c r="X6167" s="11"/>
    </row>
    <row r="6168" spans="24:24" x14ac:dyDescent="0.2">
      <c r="X6168" s="11"/>
    </row>
    <row r="6169" spans="24:24" x14ac:dyDescent="0.2">
      <c r="X6169" s="11"/>
    </row>
    <row r="6170" spans="24:24" x14ac:dyDescent="0.2">
      <c r="X6170" s="11"/>
    </row>
    <row r="6171" spans="24:24" x14ac:dyDescent="0.2">
      <c r="X6171" s="11"/>
    </row>
    <row r="6172" spans="24:24" x14ac:dyDescent="0.2">
      <c r="X6172" s="11"/>
    </row>
    <row r="6173" spans="24:24" x14ac:dyDescent="0.2">
      <c r="X6173" s="11"/>
    </row>
    <row r="6174" spans="24:24" x14ac:dyDescent="0.2">
      <c r="X6174" s="11"/>
    </row>
    <row r="6175" spans="24:24" x14ac:dyDescent="0.2">
      <c r="X6175" s="11"/>
    </row>
    <row r="6176" spans="24:24" x14ac:dyDescent="0.2">
      <c r="X6176" s="11"/>
    </row>
    <row r="6177" spans="24:24" x14ac:dyDescent="0.2">
      <c r="X6177" s="11"/>
    </row>
    <row r="6178" spans="24:24" x14ac:dyDescent="0.2">
      <c r="X6178" s="11"/>
    </row>
    <row r="6179" spans="24:24" x14ac:dyDescent="0.2">
      <c r="X6179" s="11"/>
    </row>
    <row r="6180" spans="24:24" x14ac:dyDescent="0.2">
      <c r="X6180" s="11"/>
    </row>
    <row r="6181" spans="24:24" x14ac:dyDescent="0.2">
      <c r="X6181" s="11"/>
    </row>
    <row r="6182" spans="24:24" x14ac:dyDescent="0.2">
      <c r="X6182" s="11"/>
    </row>
    <row r="6183" spans="24:24" x14ac:dyDescent="0.2">
      <c r="X6183" s="11"/>
    </row>
    <row r="6184" spans="24:24" x14ac:dyDescent="0.2">
      <c r="X6184" s="11"/>
    </row>
    <row r="6185" spans="24:24" x14ac:dyDescent="0.2">
      <c r="X6185" s="11"/>
    </row>
    <row r="6186" spans="24:24" x14ac:dyDescent="0.2">
      <c r="X6186" s="11"/>
    </row>
    <row r="6187" spans="24:24" x14ac:dyDescent="0.2">
      <c r="X6187" s="11"/>
    </row>
    <row r="6188" spans="24:24" x14ac:dyDescent="0.2">
      <c r="X6188" s="11"/>
    </row>
    <row r="6189" spans="24:24" x14ac:dyDescent="0.2">
      <c r="X6189" s="11"/>
    </row>
    <row r="6190" spans="24:24" x14ac:dyDescent="0.2">
      <c r="X6190" s="11"/>
    </row>
    <row r="6191" spans="24:24" x14ac:dyDescent="0.2">
      <c r="X6191" s="11"/>
    </row>
    <row r="6192" spans="24:24" x14ac:dyDescent="0.2">
      <c r="X6192" s="11"/>
    </row>
    <row r="6193" spans="24:24" x14ac:dyDescent="0.2">
      <c r="X6193" s="11"/>
    </row>
    <row r="6194" spans="24:24" x14ac:dyDescent="0.2">
      <c r="X6194" s="11"/>
    </row>
    <row r="6195" spans="24:24" x14ac:dyDescent="0.2">
      <c r="X6195" s="11"/>
    </row>
    <row r="6196" spans="24:24" x14ac:dyDescent="0.2">
      <c r="X6196" s="11"/>
    </row>
    <row r="6197" spans="24:24" x14ac:dyDescent="0.2">
      <c r="X6197" s="11"/>
    </row>
    <row r="6198" spans="24:24" x14ac:dyDescent="0.2">
      <c r="X6198" s="11"/>
    </row>
    <row r="6199" spans="24:24" x14ac:dyDescent="0.2">
      <c r="X6199" s="11"/>
    </row>
    <row r="6200" spans="24:24" x14ac:dyDescent="0.2">
      <c r="X6200" s="11"/>
    </row>
    <row r="6201" spans="24:24" x14ac:dyDescent="0.2">
      <c r="X6201" s="11"/>
    </row>
    <row r="6202" spans="24:24" x14ac:dyDescent="0.2">
      <c r="X6202" s="11"/>
    </row>
    <row r="6203" spans="24:24" x14ac:dyDescent="0.2">
      <c r="X6203" s="11"/>
    </row>
    <row r="6204" spans="24:24" x14ac:dyDescent="0.2">
      <c r="X6204" s="11"/>
    </row>
    <row r="6205" spans="24:24" x14ac:dyDescent="0.2">
      <c r="X6205" s="11"/>
    </row>
    <row r="6206" spans="24:24" x14ac:dyDescent="0.2">
      <c r="X6206" s="11"/>
    </row>
    <row r="6207" spans="24:24" x14ac:dyDescent="0.2">
      <c r="X6207" s="11"/>
    </row>
    <row r="6208" spans="24:24" x14ac:dyDescent="0.2">
      <c r="X6208" s="11"/>
    </row>
    <row r="6209" spans="24:24" x14ac:dyDescent="0.2">
      <c r="X6209" s="11"/>
    </row>
    <row r="6210" spans="24:24" x14ac:dyDescent="0.2">
      <c r="X6210" s="11"/>
    </row>
    <row r="6211" spans="24:24" x14ac:dyDescent="0.2">
      <c r="X6211" s="11"/>
    </row>
    <row r="6212" spans="24:24" x14ac:dyDescent="0.2">
      <c r="X6212" s="11"/>
    </row>
    <row r="6213" spans="24:24" x14ac:dyDescent="0.2">
      <c r="X6213" s="11"/>
    </row>
    <row r="6214" spans="24:24" x14ac:dyDescent="0.2">
      <c r="X6214" s="11"/>
    </row>
    <row r="6215" spans="24:24" x14ac:dyDescent="0.2">
      <c r="X6215" s="11"/>
    </row>
    <row r="6216" spans="24:24" x14ac:dyDescent="0.2">
      <c r="X6216" s="11"/>
    </row>
    <row r="6217" spans="24:24" x14ac:dyDescent="0.2">
      <c r="X6217" s="11"/>
    </row>
    <row r="6218" spans="24:24" x14ac:dyDescent="0.2">
      <c r="X6218" s="11"/>
    </row>
    <row r="6219" spans="24:24" x14ac:dyDescent="0.2">
      <c r="X6219" s="11"/>
    </row>
    <row r="6220" spans="24:24" x14ac:dyDescent="0.2">
      <c r="X6220" s="11"/>
    </row>
    <row r="6221" spans="24:24" x14ac:dyDescent="0.2">
      <c r="X6221" s="11"/>
    </row>
    <row r="6222" spans="24:24" x14ac:dyDescent="0.2">
      <c r="X6222" s="11"/>
    </row>
    <row r="6223" spans="24:24" x14ac:dyDescent="0.2">
      <c r="X6223" s="11"/>
    </row>
    <row r="6224" spans="24:24" x14ac:dyDescent="0.2">
      <c r="X6224" s="11"/>
    </row>
    <row r="6225" spans="24:24" x14ac:dyDescent="0.2">
      <c r="X6225" s="11"/>
    </row>
    <row r="6226" spans="24:24" x14ac:dyDescent="0.2">
      <c r="X6226" s="11"/>
    </row>
    <row r="6227" spans="24:24" x14ac:dyDescent="0.2">
      <c r="X6227" s="11"/>
    </row>
    <row r="6228" spans="24:24" x14ac:dyDescent="0.2">
      <c r="X6228" s="11"/>
    </row>
    <row r="6229" spans="24:24" x14ac:dyDescent="0.2">
      <c r="X6229" s="11"/>
    </row>
    <row r="6230" spans="24:24" x14ac:dyDescent="0.2">
      <c r="X6230" s="11"/>
    </row>
    <row r="6231" spans="24:24" x14ac:dyDescent="0.2">
      <c r="X6231" s="11"/>
    </row>
    <row r="6232" spans="24:24" x14ac:dyDescent="0.2">
      <c r="X6232" s="11"/>
    </row>
    <row r="6233" spans="24:24" x14ac:dyDescent="0.2">
      <c r="X6233" s="11"/>
    </row>
    <row r="6234" spans="24:24" x14ac:dyDescent="0.2">
      <c r="X6234" s="11"/>
    </row>
    <row r="6235" spans="24:24" x14ac:dyDescent="0.2">
      <c r="X6235" s="11"/>
    </row>
    <row r="6236" spans="24:24" x14ac:dyDescent="0.2">
      <c r="X6236" s="11"/>
    </row>
    <row r="6237" spans="24:24" x14ac:dyDescent="0.2">
      <c r="X6237" s="11"/>
    </row>
    <row r="6238" spans="24:24" x14ac:dyDescent="0.2">
      <c r="X6238" s="11"/>
    </row>
    <row r="6239" spans="24:24" x14ac:dyDescent="0.2">
      <c r="X6239" s="11"/>
    </row>
    <row r="6240" spans="24:24" x14ac:dyDescent="0.2">
      <c r="X6240" s="11"/>
    </row>
    <row r="6241" spans="24:24" x14ac:dyDescent="0.2">
      <c r="X6241" s="11"/>
    </row>
    <row r="6242" spans="24:24" x14ac:dyDescent="0.2">
      <c r="X6242" s="11"/>
    </row>
    <row r="6243" spans="24:24" x14ac:dyDescent="0.2">
      <c r="X6243" s="11"/>
    </row>
    <row r="6244" spans="24:24" x14ac:dyDescent="0.2">
      <c r="X6244" s="11"/>
    </row>
    <row r="6245" spans="24:24" x14ac:dyDescent="0.2">
      <c r="X6245" s="11"/>
    </row>
    <row r="6246" spans="24:24" x14ac:dyDescent="0.2">
      <c r="X6246" s="11"/>
    </row>
    <row r="6247" spans="24:24" x14ac:dyDescent="0.2">
      <c r="X6247" s="11"/>
    </row>
    <row r="6248" spans="24:24" x14ac:dyDescent="0.2">
      <c r="X6248" s="11"/>
    </row>
    <row r="6249" spans="24:24" x14ac:dyDescent="0.2">
      <c r="X6249" s="11"/>
    </row>
    <row r="6250" spans="24:24" x14ac:dyDescent="0.2">
      <c r="X6250" s="11"/>
    </row>
    <row r="6251" spans="24:24" x14ac:dyDescent="0.2">
      <c r="X6251" s="11"/>
    </row>
    <row r="6252" spans="24:24" x14ac:dyDescent="0.2">
      <c r="X6252" s="11"/>
    </row>
    <row r="6253" spans="24:24" x14ac:dyDescent="0.2">
      <c r="X6253" s="11"/>
    </row>
    <row r="6254" spans="24:24" x14ac:dyDescent="0.2">
      <c r="X6254" s="11"/>
    </row>
    <row r="6255" spans="24:24" x14ac:dyDescent="0.2">
      <c r="X6255" s="11"/>
    </row>
    <row r="6256" spans="24:24" x14ac:dyDescent="0.2">
      <c r="X6256" s="11"/>
    </row>
    <row r="6257" spans="24:24" x14ac:dyDescent="0.2">
      <c r="X6257" s="11"/>
    </row>
    <row r="6258" spans="24:24" x14ac:dyDescent="0.2">
      <c r="X6258" s="11"/>
    </row>
    <row r="6259" spans="24:24" x14ac:dyDescent="0.2">
      <c r="X6259" s="11"/>
    </row>
    <row r="6260" spans="24:24" x14ac:dyDescent="0.2">
      <c r="X6260" s="11"/>
    </row>
    <row r="6261" spans="24:24" x14ac:dyDescent="0.2">
      <c r="X6261" s="11"/>
    </row>
    <row r="6262" spans="24:24" x14ac:dyDescent="0.2">
      <c r="X6262" s="11"/>
    </row>
    <row r="6263" spans="24:24" x14ac:dyDescent="0.2">
      <c r="X6263" s="11"/>
    </row>
    <row r="6264" spans="24:24" x14ac:dyDescent="0.2">
      <c r="X6264" s="11"/>
    </row>
    <row r="6265" spans="24:24" x14ac:dyDescent="0.2">
      <c r="X6265" s="11"/>
    </row>
    <row r="6266" spans="24:24" x14ac:dyDescent="0.2">
      <c r="X6266" s="11"/>
    </row>
    <row r="6267" spans="24:24" x14ac:dyDescent="0.2">
      <c r="X6267" s="11"/>
    </row>
    <row r="6268" spans="24:24" x14ac:dyDescent="0.2">
      <c r="X6268" s="11"/>
    </row>
    <row r="6269" spans="24:24" x14ac:dyDescent="0.2">
      <c r="X6269" s="11"/>
    </row>
    <row r="6270" spans="24:24" x14ac:dyDescent="0.2">
      <c r="X6270" s="11"/>
    </row>
    <row r="6271" spans="24:24" x14ac:dyDescent="0.2">
      <c r="X6271" s="11"/>
    </row>
    <row r="6272" spans="24:24" x14ac:dyDescent="0.2">
      <c r="X6272" s="11"/>
    </row>
    <row r="6273" spans="24:24" x14ac:dyDescent="0.2">
      <c r="X6273" s="11"/>
    </row>
    <row r="6274" spans="24:24" x14ac:dyDescent="0.2">
      <c r="X6274" s="11"/>
    </row>
    <row r="6275" spans="24:24" x14ac:dyDescent="0.2">
      <c r="X6275" s="11"/>
    </row>
    <row r="6276" spans="24:24" x14ac:dyDescent="0.2">
      <c r="X6276" s="11"/>
    </row>
    <row r="6277" spans="24:24" x14ac:dyDescent="0.2">
      <c r="X6277" s="11"/>
    </row>
    <row r="6278" spans="24:24" x14ac:dyDescent="0.2">
      <c r="X6278" s="11"/>
    </row>
    <row r="6279" spans="24:24" x14ac:dyDescent="0.2">
      <c r="X6279" s="11"/>
    </row>
    <row r="6280" spans="24:24" x14ac:dyDescent="0.2">
      <c r="X6280" s="11"/>
    </row>
    <row r="6281" spans="24:24" x14ac:dyDescent="0.2">
      <c r="X6281" s="11"/>
    </row>
    <row r="6282" spans="24:24" x14ac:dyDescent="0.2">
      <c r="X6282" s="11"/>
    </row>
    <row r="6283" spans="24:24" x14ac:dyDescent="0.2">
      <c r="X6283" s="11"/>
    </row>
    <row r="6284" spans="24:24" x14ac:dyDescent="0.2">
      <c r="X6284" s="11"/>
    </row>
    <row r="6285" spans="24:24" x14ac:dyDescent="0.2">
      <c r="X6285" s="11"/>
    </row>
    <row r="6286" spans="24:24" x14ac:dyDescent="0.2">
      <c r="X6286" s="11"/>
    </row>
    <row r="6287" spans="24:24" x14ac:dyDescent="0.2">
      <c r="X6287" s="11"/>
    </row>
    <row r="6288" spans="24:24" x14ac:dyDescent="0.2">
      <c r="X6288" s="11"/>
    </row>
    <row r="6289" spans="24:24" x14ac:dyDescent="0.2">
      <c r="X6289" s="11"/>
    </row>
    <row r="6290" spans="24:24" x14ac:dyDescent="0.2">
      <c r="X6290" s="11"/>
    </row>
    <row r="6291" spans="24:24" x14ac:dyDescent="0.2">
      <c r="X6291" s="11"/>
    </row>
    <row r="6292" spans="24:24" x14ac:dyDescent="0.2">
      <c r="X6292" s="11"/>
    </row>
    <row r="6293" spans="24:24" x14ac:dyDescent="0.2">
      <c r="X6293" s="11"/>
    </row>
    <row r="6294" spans="24:24" x14ac:dyDescent="0.2">
      <c r="X6294" s="11"/>
    </row>
    <row r="6295" spans="24:24" x14ac:dyDescent="0.2">
      <c r="X6295" s="11"/>
    </row>
    <row r="6296" spans="24:24" x14ac:dyDescent="0.2">
      <c r="X6296" s="11"/>
    </row>
    <row r="6297" spans="24:24" x14ac:dyDescent="0.2">
      <c r="X6297" s="11"/>
    </row>
    <row r="6298" spans="24:24" x14ac:dyDescent="0.2">
      <c r="X6298" s="11"/>
    </row>
    <row r="6299" spans="24:24" x14ac:dyDescent="0.2">
      <c r="X6299" s="11"/>
    </row>
    <row r="6300" spans="24:24" x14ac:dyDescent="0.2">
      <c r="X6300" s="11"/>
    </row>
    <row r="6301" spans="24:24" x14ac:dyDescent="0.2">
      <c r="X6301" s="11"/>
    </row>
    <row r="6302" spans="24:24" x14ac:dyDescent="0.2">
      <c r="X6302" s="11"/>
    </row>
    <row r="6303" spans="24:24" x14ac:dyDescent="0.2">
      <c r="X6303" s="11"/>
    </row>
    <row r="6304" spans="24:24" x14ac:dyDescent="0.2">
      <c r="X6304" s="11"/>
    </row>
    <row r="6305" spans="24:24" x14ac:dyDescent="0.2">
      <c r="X6305" s="11"/>
    </row>
    <row r="6306" spans="24:24" x14ac:dyDescent="0.2">
      <c r="X6306" s="11"/>
    </row>
    <row r="6307" spans="24:24" x14ac:dyDescent="0.2">
      <c r="X6307" s="11"/>
    </row>
    <row r="6308" spans="24:24" x14ac:dyDescent="0.2">
      <c r="X6308" s="11"/>
    </row>
    <row r="6309" spans="24:24" x14ac:dyDescent="0.2">
      <c r="X6309" s="11"/>
    </row>
    <row r="6310" spans="24:24" x14ac:dyDescent="0.2">
      <c r="X6310" s="11"/>
    </row>
    <row r="6311" spans="24:24" x14ac:dyDescent="0.2">
      <c r="X6311" s="11"/>
    </row>
    <row r="6312" spans="24:24" x14ac:dyDescent="0.2">
      <c r="X6312" s="11"/>
    </row>
    <row r="6313" spans="24:24" x14ac:dyDescent="0.2">
      <c r="X6313" s="11"/>
    </row>
    <row r="6314" spans="24:24" x14ac:dyDescent="0.2">
      <c r="X6314" s="11"/>
    </row>
    <row r="6315" spans="24:24" x14ac:dyDescent="0.2">
      <c r="X6315" s="11"/>
    </row>
    <row r="6316" spans="24:24" x14ac:dyDescent="0.2">
      <c r="X6316" s="11"/>
    </row>
    <row r="6317" spans="24:24" x14ac:dyDescent="0.2">
      <c r="X6317" s="11"/>
    </row>
    <row r="6318" spans="24:24" x14ac:dyDescent="0.2">
      <c r="X6318" s="11"/>
    </row>
    <row r="6319" spans="24:24" x14ac:dyDescent="0.2">
      <c r="X6319" s="11"/>
    </row>
    <row r="6320" spans="24:24" x14ac:dyDescent="0.2">
      <c r="X6320" s="11"/>
    </row>
    <row r="6321" spans="24:24" x14ac:dyDescent="0.2">
      <c r="X6321" s="11"/>
    </row>
    <row r="6322" spans="24:24" x14ac:dyDescent="0.2">
      <c r="X6322" s="11"/>
    </row>
    <row r="6323" spans="24:24" x14ac:dyDescent="0.2">
      <c r="X6323" s="11"/>
    </row>
    <row r="6324" spans="24:24" x14ac:dyDescent="0.2">
      <c r="X6324" s="11"/>
    </row>
    <row r="6325" spans="24:24" x14ac:dyDescent="0.2">
      <c r="X6325" s="11"/>
    </row>
    <row r="6326" spans="24:24" x14ac:dyDescent="0.2">
      <c r="X6326" s="11"/>
    </row>
    <row r="6327" spans="24:24" x14ac:dyDescent="0.2">
      <c r="X6327" s="11"/>
    </row>
    <row r="6328" spans="24:24" x14ac:dyDescent="0.2">
      <c r="X6328" s="11"/>
    </row>
    <row r="6329" spans="24:24" x14ac:dyDescent="0.2">
      <c r="X6329" s="11"/>
    </row>
    <row r="6330" spans="24:24" x14ac:dyDescent="0.2">
      <c r="X6330" s="11"/>
    </row>
    <row r="6331" spans="24:24" x14ac:dyDescent="0.2">
      <c r="X6331" s="11"/>
    </row>
    <row r="6332" spans="24:24" x14ac:dyDescent="0.2">
      <c r="X6332" s="11"/>
    </row>
    <row r="6333" spans="24:24" x14ac:dyDescent="0.2">
      <c r="X6333" s="11"/>
    </row>
    <row r="6334" spans="24:24" x14ac:dyDescent="0.2">
      <c r="X6334" s="11"/>
    </row>
    <row r="6335" spans="24:24" x14ac:dyDescent="0.2">
      <c r="X6335" s="11"/>
    </row>
    <row r="6336" spans="24:24" x14ac:dyDescent="0.2">
      <c r="X6336" s="11"/>
    </row>
    <row r="6337" spans="24:24" x14ac:dyDescent="0.2">
      <c r="X6337" s="11"/>
    </row>
    <row r="6338" spans="24:24" x14ac:dyDescent="0.2">
      <c r="X6338" s="11"/>
    </row>
    <row r="6339" spans="24:24" x14ac:dyDescent="0.2">
      <c r="X6339" s="11"/>
    </row>
    <row r="6340" spans="24:24" x14ac:dyDescent="0.2">
      <c r="X6340" s="11"/>
    </row>
    <row r="6341" spans="24:24" x14ac:dyDescent="0.2">
      <c r="X6341" s="11"/>
    </row>
    <row r="6342" spans="24:24" x14ac:dyDescent="0.2">
      <c r="X6342" s="11"/>
    </row>
    <row r="6343" spans="24:24" x14ac:dyDescent="0.2">
      <c r="X6343" s="11"/>
    </row>
    <row r="6344" spans="24:24" x14ac:dyDescent="0.2">
      <c r="X6344" s="11"/>
    </row>
    <row r="6345" spans="24:24" x14ac:dyDescent="0.2">
      <c r="X6345" s="11"/>
    </row>
    <row r="6346" spans="24:24" x14ac:dyDescent="0.2">
      <c r="X6346" s="11"/>
    </row>
    <row r="6347" spans="24:24" x14ac:dyDescent="0.2">
      <c r="X6347" s="11"/>
    </row>
    <row r="6348" spans="24:24" x14ac:dyDescent="0.2">
      <c r="X6348" s="11"/>
    </row>
    <row r="6349" spans="24:24" x14ac:dyDescent="0.2">
      <c r="X6349" s="11"/>
    </row>
    <row r="6350" spans="24:24" x14ac:dyDescent="0.2">
      <c r="X6350" s="11"/>
    </row>
    <row r="6351" spans="24:24" x14ac:dyDescent="0.2">
      <c r="X6351" s="11"/>
    </row>
    <row r="6352" spans="24:24" x14ac:dyDescent="0.2">
      <c r="X6352" s="11"/>
    </row>
    <row r="6353" spans="24:24" x14ac:dyDescent="0.2">
      <c r="X6353" s="11"/>
    </row>
    <row r="6354" spans="24:24" x14ac:dyDescent="0.2">
      <c r="X6354" s="11"/>
    </row>
    <row r="6355" spans="24:24" x14ac:dyDescent="0.2">
      <c r="X6355" s="11"/>
    </row>
    <row r="6356" spans="24:24" x14ac:dyDescent="0.2">
      <c r="X6356" s="11"/>
    </row>
    <row r="6357" spans="24:24" x14ac:dyDescent="0.2">
      <c r="X6357" s="11"/>
    </row>
    <row r="6358" spans="24:24" x14ac:dyDescent="0.2">
      <c r="X6358" s="11"/>
    </row>
    <row r="6359" spans="24:24" x14ac:dyDescent="0.2">
      <c r="X6359" s="11"/>
    </row>
    <row r="6360" spans="24:24" x14ac:dyDescent="0.2">
      <c r="X6360" s="11"/>
    </row>
    <row r="6361" spans="24:24" x14ac:dyDescent="0.2">
      <c r="X6361" s="11"/>
    </row>
    <row r="6362" spans="24:24" x14ac:dyDescent="0.2">
      <c r="X6362" s="11"/>
    </row>
    <row r="6363" spans="24:24" x14ac:dyDescent="0.2">
      <c r="X6363" s="11"/>
    </row>
    <row r="6364" spans="24:24" x14ac:dyDescent="0.2">
      <c r="X6364" s="11"/>
    </row>
    <row r="6365" spans="24:24" x14ac:dyDescent="0.2">
      <c r="X6365" s="11"/>
    </row>
    <row r="6366" spans="24:24" x14ac:dyDescent="0.2">
      <c r="X6366" s="11"/>
    </row>
    <row r="6367" spans="24:24" x14ac:dyDescent="0.2">
      <c r="X6367" s="11"/>
    </row>
    <row r="6368" spans="24:24" x14ac:dyDescent="0.2">
      <c r="X6368" s="11"/>
    </row>
    <row r="6369" spans="24:24" x14ac:dyDescent="0.2">
      <c r="X6369" s="11"/>
    </row>
    <row r="6370" spans="24:24" x14ac:dyDescent="0.2">
      <c r="X6370" s="11"/>
    </row>
    <row r="6371" spans="24:24" x14ac:dyDescent="0.2">
      <c r="X6371" s="11"/>
    </row>
    <row r="6372" spans="24:24" x14ac:dyDescent="0.2">
      <c r="X6372" s="11"/>
    </row>
    <row r="6373" spans="24:24" x14ac:dyDescent="0.2">
      <c r="X6373" s="11"/>
    </row>
    <row r="6374" spans="24:24" x14ac:dyDescent="0.2">
      <c r="X6374" s="11"/>
    </row>
    <row r="6375" spans="24:24" x14ac:dyDescent="0.2">
      <c r="X6375" s="11"/>
    </row>
    <row r="6376" spans="24:24" x14ac:dyDescent="0.2">
      <c r="X6376" s="11"/>
    </row>
    <row r="6377" spans="24:24" x14ac:dyDescent="0.2">
      <c r="X6377" s="11"/>
    </row>
    <row r="6378" spans="24:24" x14ac:dyDescent="0.2">
      <c r="X6378" s="11"/>
    </row>
    <row r="6379" spans="24:24" x14ac:dyDescent="0.2">
      <c r="X6379" s="11"/>
    </row>
    <row r="6380" spans="24:24" x14ac:dyDescent="0.2">
      <c r="X6380" s="11"/>
    </row>
    <row r="6381" spans="24:24" x14ac:dyDescent="0.2">
      <c r="X6381" s="11"/>
    </row>
    <row r="6382" spans="24:24" x14ac:dyDescent="0.2">
      <c r="X6382" s="11"/>
    </row>
    <row r="6383" spans="24:24" x14ac:dyDescent="0.2">
      <c r="X6383" s="11"/>
    </row>
    <row r="6384" spans="24:24" x14ac:dyDescent="0.2">
      <c r="X6384" s="11"/>
    </row>
    <row r="6385" spans="24:24" x14ac:dyDescent="0.2">
      <c r="X6385" s="11"/>
    </row>
    <row r="6386" spans="24:24" x14ac:dyDescent="0.2">
      <c r="X6386" s="11"/>
    </row>
    <row r="6387" spans="24:24" x14ac:dyDescent="0.2">
      <c r="X6387" s="11"/>
    </row>
    <row r="6388" spans="24:24" x14ac:dyDescent="0.2">
      <c r="X6388" s="11"/>
    </row>
    <row r="6389" spans="24:24" x14ac:dyDescent="0.2">
      <c r="X6389" s="11"/>
    </row>
    <row r="6390" spans="24:24" x14ac:dyDescent="0.2">
      <c r="X6390" s="11"/>
    </row>
    <row r="6391" spans="24:24" x14ac:dyDescent="0.2">
      <c r="X6391" s="11"/>
    </row>
    <row r="6392" spans="24:24" x14ac:dyDescent="0.2">
      <c r="X6392" s="11"/>
    </row>
    <row r="6393" spans="24:24" x14ac:dyDescent="0.2">
      <c r="X6393" s="11"/>
    </row>
    <row r="6394" spans="24:24" x14ac:dyDescent="0.2">
      <c r="X6394" s="11"/>
    </row>
    <row r="6395" spans="24:24" x14ac:dyDescent="0.2">
      <c r="X6395" s="11"/>
    </row>
    <row r="6396" spans="24:24" x14ac:dyDescent="0.2">
      <c r="X6396" s="11"/>
    </row>
    <row r="6397" spans="24:24" x14ac:dyDescent="0.2">
      <c r="X6397" s="11"/>
    </row>
    <row r="6398" spans="24:24" x14ac:dyDescent="0.2">
      <c r="X6398" s="11"/>
    </row>
    <row r="6399" spans="24:24" x14ac:dyDescent="0.2">
      <c r="X6399" s="11"/>
    </row>
    <row r="6400" spans="24:24" x14ac:dyDescent="0.2">
      <c r="X6400" s="11"/>
    </row>
    <row r="6401" spans="24:24" x14ac:dyDescent="0.2">
      <c r="X6401" s="11"/>
    </row>
    <row r="6402" spans="24:24" x14ac:dyDescent="0.2">
      <c r="X6402" s="11"/>
    </row>
    <row r="6403" spans="24:24" x14ac:dyDescent="0.2">
      <c r="X6403" s="11"/>
    </row>
    <row r="6404" spans="24:24" x14ac:dyDescent="0.2">
      <c r="X6404" s="11"/>
    </row>
    <row r="6405" spans="24:24" x14ac:dyDescent="0.2">
      <c r="X6405" s="11"/>
    </row>
    <row r="6406" spans="24:24" x14ac:dyDescent="0.2">
      <c r="X6406" s="11"/>
    </row>
    <row r="6407" spans="24:24" x14ac:dyDescent="0.2">
      <c r="X6407" s="11"/>
    </row>
    <row r="6408" spans="24:24" x14ac:dyDescent="0.2">
      <c r="X6408" s="11"/>
    </row>
    <row r="6409" spans="24:24" x14ac:dyDescent="0.2">
      <c r="X6409" s="11"/>
    </row>
    <row r="6410" spans="24:24" x14ac:dyDescent="0.2">
      <c r="X6410" s="11"/>
    </row>
    <row r="6411" spans="24:24" x14ac:dyDescent="0.2">
      <c r="X6411" s="11"/>
    </row>
    <row r="6412" spans="24:24" x14ac:dyDescent="0.2">
      <c r="X6412" s="11"/>
    </row>
    <row r="6413" spans="24:24" x14ac:dyDescent="0.2">
      <c r="X6413" s="11"/>
    </row>
    <row r="6414" spans="24:24" x14ac:dyDescent="0.2">
      <c r="X6414" s="11"/>
    </row>
    <row r="6415" spans="24:24" x14ac:dyDescent="0.2">
      <c r="X6415" s="11"/>
    </row>
    <row r="6416" spans="24:24" x14ac:dyDescent="0.2">
      <c r="X6416" s="11"/>
    </row>
    <row r="6417" spans="24:24" x14ac:dyDescent="0.2">
      <c r="X6417" s="11"/>
    </row>
    <row r="6418" spans="24:24" x14ac:dyDescent="0.2">
      <c r="X6418" s="11"/>
    </row>
    <row r="6419" spans="24:24" x14ac:dyDescent="0.2">
      <c r="X6419" s="11"/>
    </row>
    <row r="6420" spans="24:24" x14ac:dyDescent="0.2">
      <c r="X6420" s="11"/>
    </row>
    <row r="6421" spans="24:24" x14ac:dyDescent="0.2">
      <c r="X6421" s="11"/>
    </row>
    <row r="6422" spans="24:24" x14ac:dyDescent="0.2">
      <c r="X6422" s="11"/>
    </row>
    <row r="6423" spans="24:24" x14ac:dyDescent="0.2">
      <c r="X6423" s="11"/>
    </row>
    <row r="6424" spans="24:24" x14ac:dyDescent="0.2">
      <c r="X6424" s="11"/>
    </row>
    <row r="6425" spans="24:24" x14ac:dyDescent="0.2">
      <c r="X6425" s="11"/>
    </row>
    <row r="6426" spans="24:24" x14ac:dyDescent="0.2">
      <c r="X6426" s="11"/>
    </row>
    <row r="6427" spans="24:24" x14ac:dyDescent="0.2">
      <c r="X6427" s="11"/>
    </row>
    <row r="6428" spans="24:24" x14ac:dyDescent="0.2">
      <c r="X6428" s="11"/>
    </row>
    <row r="6429" spans="24:24" x14ac:dyDescent="0.2">
      <c r="X6429" s="11"/>
    </row>
    <row r="6430" spans="24:24" x14ac:dyDescent="0.2">
      <c r="X6430" s="11"/>
    </row>
    <row r="6431" spans="24:24" x14ac:dyDescent="0.2">
      <c r="X6431" s="11"/>
    </row>
    <row r="6432" spans="24:24" x14ac:dyDescent="0.2">
      <c r="X6432" s="11"/>
    </row>
    <row r="6433" spans="24:24" x14ac:dyDescent="0.2">
      <c r="X6433" s="11"/>
    </row>
    <row r="6434" spans="24:24" x14ac:dyDescent="0.2">
      <c r="X6434" s="11"/>
    </row>
    <row r="6435" spans="24:24" x14ac:dyDescent="0.2">
      <c r="X6435" s="11"/>
    </row>
    <row r="6436" spans="24:24" x14ac:dyDescent="0.2">
      <c r="X6436" s="11"/>
    </row>
    <row r="6437" spans="24:24" x14ac:dyDescent="0.2">
      <c r="X6437" s="11"/>
    </row>
    <row r="6438" spans="24:24" x14ac:dyDescent="0.2">
      <c r="X6438" s="11"/>
    </row>
    <row r="6439" spans="24:24" x14ac:dyDescent="0.2">
      <c r="X6439" s="11"/>
    </row>
    <row r="6440" spans="24:24" x14ac:dyDescent="0.2">
      <c r="X6440" s="11"/>
    </row>
    <row r="6441" spans="24:24" x14ac:dyDescent="0.2">
      <c r="X6441" s="11"/>
    </row>
    <row r="6442" spans="24:24" x14ac:dyDescent="0.2">
      <c r="X6442" s="11"/>
    </row>
    <row r="6443" spans="24:24" x14ac:dyDescent="0.2">
      <c r="X6443" s="11"/>
    </row>
    <row r="6444" spans="24:24" x14ac:dyDescent="0.2">
      <c r="X6444" s="11"/>
    </row>
    <row r="6445" spans="24:24" x14ac:dyDescent="0.2">
      <c r="X6445" s="11"/>
    </row>
    <row r="6446" spans="24:24" x14ac:dyDescent="0.2">
      <c r="X6446" s="11"/>
    </row>
    <row r="6447" spans="24:24" x14ac:dyDescent="0.2">
      <c r="X6447" s="11"/>
    </row>
    <row r="6448" spans="24:24" x14ac:dyDescent="0.2">
      <c r="X6448" s="11"/>
    </row>
    <row r="6449" spans="24:24" x14ac:dyDescent="0.2">
      <c r="X6449" s="11"/>
    </row>
    <row r="6450" spans="24:24" x14ac:dyDescent="0.2">
      <c r="X6450" s="11"/>
    </row>
    <row r="6451" spans="24:24" x14ac:dyDescent="0.2">
      <c r="X6451" s="11"/>
    </row>
    <row r="6452" spans="24:24" x14ac:dyDescent="0.2">
      <c r="X6452" s="11"/>
    </row>
    <row r="6453" spans="24:24" x14ac:dyDescent="0.2">
      <c r="X6453" s="11"/>
    </row>
    <row r="6454" spans="24:24" x14ac:dyDescent="0.2">
      <c r="X6454" s="11"/>
    </row>
    <row r="6455" spans="24:24" x14ac:dyDescent="0.2">
      <c r="X6455" s="11"/>
    </row>
    <row r="6456" spans="24:24" x14ac:dyDescent="0.2">
      <c r="X6456" s="11"/>
    </row>
    <row r="6457" spans="24:24" x14ac:dyDescent="0.2">
      <c r="X6457" s="11"/>
    </row>
    <row r="6458" spans="24:24" x14ac:dyDescent="0.2">
      <c r="X6458" s="11"/>
    </row>
    <row r="6459" spans="24:24" x14ac:dyDescent="0.2">
      <c r="X6459" s="11"/>
    </row>
    <row r="6460" spans="24:24" x14ac:dyDescent="0.2">
      <c r="X6460" s="11"/>
    </row>
    <row r="6461" spans="24:24" x14ac:dyDescent="0.2">
      <c r="X6461" s="11"/>
    </row>
    <row r="6462" spans="24:24" x14ac:dyDescent="0.2">
      <c r="X6462" s="11"/>
    </row>
    <row r="6463" spans="24:24" x14ac:dyDescent="0.2">
      <c r="X6463" s="11"/>
    </row>
    <row r="6464" spans="24:24" x14ac:dyDescent="0.2">
      <c r="X6464" s="11"/>
    </row>
    <row r="6465" spans="24:24" x14ac:dyDescent="0.2">
      <c r="X6465" s="11"/>
    </row>
    <row r="6466" spans="24:24" x14ac:dyDescent="0.2">
      <c r="X6466" s="11"/>
    </row>
    <row r="6467" spans="24:24" x14ac:dyDescent="0.2">
      <c r="X6467" s="11"/>
    </row>
    <row r="6468" spans="24:24" x14ac:dyDescent="0.2">
      <c r="X6468" s="11"/>
    </row>
    <row r="6469" spans="24:24" x14ac:dyDescent="0.2">
      <c r="X6469" s="11"/>
    </row>
    <row r="6470" spans="24:24" x14ac:dyDescent="0.2">
      <c r="X6470" s="11"/>
    </row>
    <row r="6471" spans="24:24" x14ac:dyDescent="0.2">
      <c r="X6471" s="11"/>
    </row>
    <row r="6472" spans="24:24" x14ac:dyDescent="0.2">
      <c r="X6472" s="11"/>
    </row>
    <row r="6473" spans="24:24" x14ac:dyDescent="0.2">
      <c r="X6473" s="11"/>
    </row>
    <row r="6474" spans="24:24" x14ac:dyDescent="0.2">
      <c r="X6474" s="11"/>
    </row>
    <row r="6475" spans="24:24" x14ac:dyDescent="0.2">
      <c r="X6475" s="11"/>
    </row>
    <row r="6476" spans="24:24" x14ac:dyDescent="0.2">
      <c r="X6476" s="11"/>
    </row>
    <row r="6477" spans="24:24" x14ac:dyDescent="0.2">
      <c r="X6477" s="11"/>
    </row>
    <row r="6478" spans="24:24" x14ac:dyDescent="0.2">
      <c r="X6478" s="11"/>
    </row>
    <row r="6479" spans="24:24" x14ac:dyDescent="0.2">
      <c r="X6479" s="11"/>
    </row>
    <row r="6480" spans="24:24" x14ac:dyDescent="0.2">
      <c r="X6480" s="11"/>
    </row>
    <row r="6481" spans="24:24" x14ac:dyDescent="0.2">
      <c r="X6481" s="11"/>
    </row>
    <row r="6482" spans="24:24" x14ac:dyDescent="0.2">
      <c r="X6482" s="11"/>
    </row>
    <row r="6483" spans="24:24" x14ac:dyDescent="0.2">
      <c r="X6483" s="11"/>
    </row>
    <row r="6484" spans="24:24" x14ac:dyDescent="0.2">
      <c r="X6484" s="11"/>
    </row>
    <row r="6485" spans="24:24" x14ac:dyDescent="0.2">
      <c r="X6485" s="11"/>
    </row>
    <row r="6486" spans="24:24" x14ac:dyDescent="0.2">
      <c r="X6486" s="11"/>
    </row>
    <row r="6487" spans="24:24" x14ac:dyDescent="0.2">
      <c r="X6487" s="11"/>
    </row>
    <row r="6488" spans="24:24" x14ac:dyDescent="0.2">
      <c r="X6488" s="11"/>
    </row>
    <row r="6489" spans="24:24" x14ac:dyDescent="0.2">
      <c r="X6489" s="11"/>
    </row>
    <row r="6490" spans="24:24" x14ac:dyDescent="0.2">
      <c r="X6490" s="11"/>
    </row>
    <row r="6491" spans="24:24" x14ac:dyDescent="0.2">
      <c r="X6491" s="11"/>
    </row>
    <row r="6492" spans="24:24" x14ac:dyDescent="0.2">
      <c r="X6492" s="11"/>
    </row>
    <row r="6493" spans="24:24" x14ac:dyDescent="0.2">
      <c r="X6493" s="11"/>
    </row>
    <row r="6494" spans="24:24" x14ac:dyDescent="0.2">
      <c r="X6494" s="11"/>
    </row>
    <row r="6495" spans="24:24" x14ac:dyDescent="0.2">
      <c r="X6495" s="11"/>
    </row>
    <row r="6496" spans="24:24" x14ac:dyDescent="0.2">
      <c r="X6496" s="11"/>
    </row>
    <row r="6497" spans="24:24" x14ac:dyDescent="0.2">
      <c r="X6497" s="11"/>
    </row>
    <row r="6498" spans="24:24" x14ac:dyDescent="0.2">
      <c r="X6498" s="11"/>
    </row>
    <row r="6499" spans="24:24" x14ac:dyDescent="0.2">
      <c r="X6499" s="11"/>
    </row>
    <row r="6500" spans="24:24" x14ac:dyDescent="0.2">
      <c r="X6500" s="11"/>
    </row>
    <row r="6501" spans="24:24" x14ac:dyDescent="0.2">
      <c r="X6501" s="11"/>
    </row>
    <row r="6502" spans="24:24" x14ac:dyDescent="0.2">
      <c r="X6502" s="11"/>
    </row>
    <row r="6503" spans="24:24" x14ac:dyDescent="0.2">
      <c r="X6503" s="11"/>
    </row>
    <row r="6504" spans="24:24" x14ac:dyDescent="0.2">
      <c r="X6504" s="11"/>
    </row>
    <row r="6505" spans="24:24" x14ac:dyDescent="0.2">
      <c r="X6505" s="11"/>
    </row>
    <row r="6506" spans="24:24" x14ac:dyDescent="0.2">
      <c r="X6506" s="11"/>
    </row>
    <row r="6507" spans="24:24" x14ac:dyDescent="0.2">
      <c r="X6507" s="11"/>
    </row>
    <row r="6508" spans="24:24" x14ac:dyDescent="0.2">
      <c r="X6508" s="11"/>
    </row>
    <row r="6509" spans="24:24" x14ac:dyDescent="0.2">
      <c r="X6509" s="11"/>
    </row>
    <row r="6510" spans="24:24" x14ac:dyDescent="0.2">
      <c r="X6510" s="11"/>
    </row>
    <row r="6511" spans="24:24" x14ac:dyDescent="0.2">
      <c r="X6511" s="11"/>
    </row>
    <row r="6512" spans="24:24" x14ac:dyDescent="0.2">
      <c r="X6512" s="11"/>
    </row>
    <row r="6513" spans="24:24" x14ac:dyDescent="0.2">
      <c r="X6513" s="11"/>
    </row>
    <row r="6514" spans="24:24" x14ac:dyDescent="0.2">
      <c r="X6514" s="11"/>
    </row>
    <row r="6515" spans="24:24" x14ac:dyDescent="0.2">
      <c r="X6515" s="11"/>
    </row>
    <row r="6516" spans="24:24" x14ac:dyDescent="0.2">
      <c r="X6516" s="11"/>
    </row>
    <row r="6517" spans="24:24" x14ac:dyDescent="0.2">
      <c r="X6517" s="11"/>
    </row>
    <row r="6518" spans="24:24" x14ac:dyDescent="0.2">
      <c r="X6518" s="11"/>
    </row>
    <row r="6519" spans="24:24" x14ac:dyDescent="0.2">
      <c r="X6519" s="11"/>
    </row>
    <row r="6520" spans="24:24" x14ac:dyDescent="0.2">
      <c r="X6520" s="11"/>
    </row>
    <row r="6521" spans="24:24" x14ac:dyDescent="0.2">
      <c r="X6521" s="11"/>
    </row>
    <row r="6522" spans="24:24" x14ac:dyDescent="0.2">
      <c r="X6522" s="11"/>
    </row>
    <row r="6523" spans="24:24" x14ac:dyDescent="0.2">
      <c r="X6523" s="11"/>
    </row>
    <row r="6524" spans="24:24" x14ac:dyDescent="0.2">
      <c r="X6524" s="11"/>
    </row>
    <row r="6525" spans="24:24" x14ac:dyDescent="0.2">
      <c r="X6525" s="11"/>
    </row>
    <row r="6526" spans="24:24" x14ac:dyDescent="0.2">
      <c r="X6526" s="11"/>
    </row>
    <row r="6527" spans="24:24" x14ac:dyDescent="0.2">
      <c r="X6527" s="11"/>
    </row>
    <row r="6528" spans="24:24" x14ac:dyDescent="0.2">
      <c r="X6528" s="11"/>
    </row>
    <row r="6529" spans="24:24" x14ac:dyDescent="0.2">
      <c r="X6529" s="11"/>
    </row>
    <row r="6530" spans="24:24" x14ac:dyDescent="0.2">
      <c r="X6530" s="11"/>
    </row>
    <row r="6531" spans="24:24" x14ac:dyDescent="0.2">
      <c r="X6531" s="11"/>
    </row>
    <row r="6532" spans="24:24" x14ac:dyDescent="0.2">
      <c r="X6532" s="11"/>
    </row>
    <row r="6533" spans="24:24" x14ac:dyDescent="0.2">
      <c r="X6533" s="11"/>
    </row>
    <row r="6534" spans="24:24" x14ac:dyDescent="0.2">
      <c r="X6534" s="11"/>
    </row>
    <row r="6535" spans="24:24" x14ac:dyDescent="0.2">
      <c r="X6535" s="11"/>
    </row>
    <row r="6536" spans="24:24" x14ac:dyDescent="0.2">
      <c r="X6536" s="11"/>
    </row>
    <row r="6537" spans="24:24" x14ac:dyDescent="0.2">
      <c r="X6537" s="11"/>
    </row>
    <row r="6538" spans="24:24" x14ac:dyDescent="0.2">
      <c r="X6538" s="11"/>
    </row>
    <row r="6539" spans="24:24" x14ac:dyDescent="0.2">
      <c r="X6539" s="11"/>
    </row>
    <row r="6540" spans="24:24" x14ac:dyDescent="0.2">
      <c r="X6540" s="11"/>
    </row>
    <row r="6541" spans="24:24" x14ac:dyDescent="0.2">
      <c r="X6541" s="11"/>
    </row>
    <row r="6542" spans="24:24" x14ac:dyDescent="0.2">
      <c r="X6542" s="11"/>
    </row>
    <row r="6543" spans="24:24" x14ac:dyDescent="0.2">
      <c r="X6543" s="11"/>
    </row>
    <row r="6544" spans="24:24" x14ac:dyDescent="0.2">
      <c r="X6544" s="11"/>
    </row>
    <row r="6545" spans="24:24" x14ac:dyDescent="0.2">
      <c r="X6545" s="11"/>
    </row>
    <row r="6546" spans="24:24" x14ac:dyDescent="0.2">
      <c r="X6546" s="11"/>
    </row>
    <row r="6547" spans="24:24" x14ac:dyDescent="0.2">
      <c r="X6547" s="11"/>
    </row>
    <row r="6548" spans="24:24" x14ac:dyDescent="0.2">
      <c r="X6548" s="11"/>
    </row>
    <row r="6549" spans="24:24" x14ac:dyDescent="0.2">
      <c r="X6549" s="11"/>
    </row>
    <row r="6550" spans="24:24" x14ac:dyDescent="0.2">
      <c r="X6550" s="11"/>
    </row>
    <row r="6551" spans="24:24" x14ac:dyDescent="0.2">
      <c r="X6551" s="11"/>
    </row>
    <row r="6552" spans="24:24" x14ac:dyDescent="0.2">
      <c r="X6552" s="11"/>
    </row>
    <row r="6553" spans="24:24" x14ac:dyDescent="0.2">
      <c r="X6553" s="11"/>
    </row>
    <row r="6554" spans="24:24" x14ac:dyDescent="0.2">
      <c r="X6554" s="11"/>
    </row>
    <row r="6555" spans="24:24" x14ac:dyDescent="0.2">
      <c r="X6555" s="11"/>
    </row>
    <row r="6556" spans="24:24" x14ac:dyDescent="0.2">
      <c r="X6556" s="11"/>
    </row>
    <row r="6557" spans="24:24" x14ac:dyDescent="0.2">
      <c r="X6557" s="11"/>
    </row>
    <row r="6558" spans="24:24" x14ac:dyDescent="0.2">
      <c r="X6558" s="11"/>
    </row>
    <row r="6559" spans="24:24" x14ac:dyDescent="0.2">
      <c r="X6559" s="11"/>
    </row>
    <row r="6560" spans="24:24" x14ac:dyDescent="0.2">
      <c r="X6560" s="11"/>
    </row>
    <row r="6561" spans="24:24" x14ac:dyDescent="0.2">
      <c r="X6561" s="11"/>
    </row>
    <row r="6562" spans="24:24" x14ac:dyDescent="0.2">
      <c r="X6562" s="11"/>
    </row>
    <row r="6563" spans="24:24" x14ac:dyDescent="0.2">
      <c r="X6563" s="11"/>
    </row>
    <row r="6564" spans="24:24" x14ac:dyDescent="0.2">
      <c r="X6564" s="11"/>
    </row>
    <row r="6565" spans="24:24" x14ac:dyDescent="0.2">
      <c r="X6565" s="11"/>
    </row>
    <row r="6566" spans="24:24" x14ac:dyDescent="0.2">
      <c r="X6566" s="11"/>
    </row>
    <row r="6567" spans="24:24" x14ac:dyDescent="0.2">
      <c r="X6567" s="11"/>
    </row>
    <row r="6568" spans="24:24" x14ac:dyDescent="0.2">
      <c r="X6568" s="11"/>
    </row>
    <row r="6569" spans="24:24" x14ac:dyDescent="0.2">
      <c r="X6569" s="11"/>
    </row>
    <row r="6570" spans="24:24" x14ac:dyDescent="0.2">
      <c r="X6570" s="11"/>
    </row>
    <row r="6571" spans="24:24" x14ac:dyDescent="0.2">
      <c r="X6571" s="11"/>
    </row>
    <row r="6572" spans="24:24" x14ac:dyDescent="0.2">
      <c r="X6572" s="11"/>
    </row>
    <row r="6573" spans="24:24" x14ac:dyDescent="0.2">
      <c r="X6573" s="11"/>
    </row>
    <row r="6574" spans="24:24" x14ac:dyDescent="0.2">
      <c r="X6574" s="11"/>
    </row>
    <row r="6575" spans="24:24" x14ac:dyDescent="0.2">
      <c r="X6575" s="11"/>
    </row>
    <row r="6576" spans="24:24" x14ac:dyDescent="0.2">
      <c r="X6576" s="11"/>
    </row>
    <row r="6577" spans="24:24" x14ac:dyDescent="0.2">
      <c r="X6577" s="11"/>
    </row>
    <row r="6578" spans="24:24" x14ac:dyDescent="0.2">
      <c r="X6578" s="11"/>
    </row>
    <row r="6579" spans="24:24" x14ac:dyDescent="0.2">
      <c r="X6579" s="11"/>
    </row>
    <row r="6580" spans="24:24" x14ac:dyDescent="0.2">
      <c r="X6580" s="11"/>
    </row>
    <row r="6581" spans="24:24" x14ac:dyDescent="0.2">
      <c r="X6581" s="11"/>
    </row>
    <row r="6582" spans="24:24" x14ac:dyDescent="0.2">
      <c r="X6582" s="11"/>
    </row>
    <row r="6583" spans="24:24" x14ac:dyDescent="0.2">
      <c r="X6583" s="11"/>
    </row>
    <row r="6584" spans="24:24" x14ac:dyDescent="0.2">
      <c r="X6584" s="11"/>
    </row>
    <row r="6585" spans="24:24" x14ac:dyDescent="0.2">
      <c r="X6585" s="11"/>
    </row>
    <row r="6586" spans="24:24" x14ac:dyDescent="0.2">
      <c r="X6586" s="11"/>
    </row>
    <row r="6587" spans="24:24" x14ac:dyDescent="0.2">
      <c r="X6587" s="11"/>
    </row>
    <row r="6588" spans="24:24" x14ac:dyDescent="0.2">
      <c r="X6588" s="11"/>
    </row>
    <row r="6589" spans="24:24" x14ac:dyDescent="0.2">
      <c r="X6589" s="11"/>
    </row>
    <row r="6590" spans="24:24" x14ac:dyDescent="0.2">
      <c r="X6590" s="11"/>
    </row>
    <row r="6591" spans="24:24" x14ac:dyDescent="0.2">
      <c r="X6591" s="11"/>
    </row>
    <row r="6592" spans="24:24" x14ac:dyDescent="0.2">
      <c r="X6592" s="11"/>
    </row>
    <row r="6593" spans="24:24" x14ac:dyDescent="0.2">
      <c r="X6593" s="11"/>
    </row>
    <row r="6594" spans="24:24" x14ac:dyDescent="0.2">
      <c r="X6594" s="11"/>
    </row>
    <row r="6595" spans="24:24" x14ac:dyDescent="0.2">
      <c r="X6595" s="11"/>
    </row>
    <row r="6596" spans="24:24" x14ac:dyDescent="0.2">
      <c r="X6596" s="11"/>
    </row>
    <row r="6597" spans="24:24" x14ac:dyDescent="0.2">
      <c r="X6597" s="11"/>
    </row>
    <row r="6598" spans="24:24" x14ac:dyDescent="0.2">
      <c r="X6598" s="11"/>
    </row>
    <row r="6599" spans="24:24" x14ac:dyDescent="0.2">
      <c r="X6599" s="11"/>
    </row>
    <row r="6600" spans="24:24" x14ac:dyDescent="0.2">
      <c r="X6600" s="11"/>
    </row>
    <row r="6601" spans="24:24" x14ac:dyDescent="0.2">
      <c r="X6601" s="11"/>
    </row>
    <row r="6602" spans="24:24" x14ac:dyDescent="0.2">
      <c r="X6602" s="11"/>
    </row>
    <row r="6603" spans="24:24" x14ac:dyDescent="0.2">
      <c r="X6603" s="11"/>
    </row>
    <row r="6604" spans="24:24" x14ac:dyDescent="0.2">
      <c r="X6604" s="11"/>
    </row>
    <row r="6605" spans="24:24" x14ac:dyDescent="0.2">
      <c r="X6605" s="11"/>
    </row>
    <row r="6606" spans="24:24" x14ac:dyDescent="0.2">
      <c r="X6606" s="11"/>
    </row>
    <row r="6607" spans="24:24" x14ac:dyDescent="0.2">
      <c r="X6607" s="11"/>
    </row>
    <row r="6608" spans="24:24" x14ac:dyDescent="0.2">
      <c r="X6608" s="11"/>
    </row>
    <row r="6609" spans="24:24" x14ac:dyDescent="0.2">
      <c r="X6609" s="11"/>
    </row>
    <row r="6610" spans="24:24" x14ac:dyDescent="0.2">
      <c r="X6610" s="11"/>
    </row>
    <row r="6611" spans="24:24" x14ac:dyDescent="0.2">
      <c r="X6611" s="11"/>
    </row>
    <row r="6612" spans="24:24" x14ac:dyDescent="0.2">
      <c r="X6612" s="11"/>
    </row>
    <row r="6613" spans="24:24" x14ac:dyDescent="0.2">
      <c r="X6613" s="11"/>
    </row>
    <row r="6614" spans="24:24" x14ac:dyDescent="0.2">
      <c r="X6614" s="11"/>
    </row>
    <row r="6615" spans="24:24" x14ac:dyDescent="0.2">
      <c r="X6615" s="11"/>
    </row>
    <row r="6616" spans="24:24" x14ac:dyDescent="0.2">
      <c r="X6616" s="11"/>
    </row>
    <row r="6617" spans="24:24" x14ac:dyDescent="0.2">
      <c r="X6617" s="11"/>
    </row>
    <row r="6618" spans="24:24" x14ac:dyDescent="0.2">
      <c r="X6618" s="11"/>
    </row>
    <row r="6619" spans="24:24" x14ac:dyDescent="0.2">
      <c r="X6619" s="11"/>
    </row>
    <row r="6620" spans="24:24" x14ac:dyDescent="0.2">
      <c r="X6620" s="11"/>
    </row>
    <row r="6621" spans="24:24" x14ac:dyDescent="0.2">
      <c r="X6621" s="11"/>
    </row>
    <row r="6622" spans="24:24" x14ac:dyDescent="0.2">
      <c r="X6622" s="11"/>
    </row>
    <row r="6623" spans="24:24" x14ac:dyDescent="0.2">
      <c r="X6623" s="11"/>
    </row>
    <row r="6624" spans="24:24" x14ac:dyDescent="0.2">
      <c r="X6624" s="11"/>
    </row>
    <row r="6625" spans="24:24" x14ac:dyDescent="0.2">
      <c r="X6625" s="11"/>
    </row>
    <row r="6626" spans="24:24" x14ac:dyDescent="0.2">
      <c r="X6626" s="11"/>
    </row>
    <row r="6627" spans="24:24" x14ac:dyDescent="0.2">
      <c r="X6627" s="11"/>
    </row>
    <row r="6628" spans="24:24" x14ac:dyDescent="0.2">
      <c r="X6628" s="11"/>
    </row>
    <row r="6629" spans="24:24" x14ac:dyDescent="0.2">
      <c r="X6629" s="11"/>
    </row>
    <row r="6630" spans="24:24" x14ac:dyDescent="0.2">
      <c r="X6630" s="11"/>
    </row>
    <row r="6631" spans="24:24" x14ac:dyDescent="0.2">
      <c r="X6631" s="11"/>
    </row>
    <row r="6632" spans="24:24" x14ac:dyDescent="0.2">
      <c r="X6632" s="11"/>
    </row>
    <row r="6633" spans="24:24" x14ac:dyDescent="0.2">
      <c r="X6633" s="11"/>
    </row>
    <row r="6634" spans="24:24" x14ac:dyDescent="0.2">
      <c r="X6634" s="11"/>
    </row>
    <row r="6635" spans="24:24" x14ac:dyDescent="0.2">
      <c r="X6635" s="11"/>
    </row>
    <row r="6636" spans="24:24" x14ac:dyDescent="0.2">
      <c r="X6636" s="11"/>
    </row>
    <row r="6637" spans="24:24" x14ac:dyDescent="0.2">
      <c r="X6637" s="11"/>
    </row>
    <row r="6638" spans="24:24" x14ac:dyDescent="0.2">
      <c r="X6638" s="11"/>
    </row>
    <row r="6639" spans="24:24" x14ac:dyDescent="0.2">
      <c r="X6639" s="11"/>
    </row>
    <row r="6640" spans="24:24" x14ac:dyDescent="0.2">
      <c r="X6640" s="11"/>
    </row>
    <row r="6641" spans="24:24" x14ac:dyDescent="0.2">
      <c r="X6641" s="11"/>
    </row>
    <row r="6642" spans="24:24" x14ac:dyDescent="0.2">
      <c r="X6642" s="11"/>
    </row>
    <row r="6643" spans="24:24" x14ac:dyDescent="0.2">
      <c r="X6643" s="11"/>
    </row>
    <row r="6644" spans="24:24" x14ac:dyDescent="0.2">
      <c r="X6644" s="11"/>
    </row>
    <row r="6645" spans="24:24" x14ac:dyDescent="0.2">
      <c r="X6645" s="11"/>
    </row>
    <row r="6646" spans="24:24" x14ac:dyDescent="0.2">
      <c r="X6646" s="11"/>
    </row>
    <row r="6647" spans="24:24" x14ac:dyDescent="0.2">
      <c r="X6647" s="11"/>
    </row>
    <row r="6648" spans="24:24" x14ac:dyDescent="0.2">
      <c r="X6648" s="11"/>
    </row>
    <row r="6649" spans="24:24" x14ac:dyDescent="0.2">
      <c r="X6649" s="11"/>
    </row>
    <row r="6650" spans="24:24" x14ac:dyDescent="0.2">
      <c r="X6650" s="11"/>
    </row>
    <row r="6651" spans="24:24" x14ac:dyDescent="0.2">
      <c r="X6651" s="11"/>
    </row>
    <row r="6652" spans="24:24" x14ac:dyDescent="0.2">
      <c r="X6652" s="11"/>
    </row>
    <row r="6653" spans="24:24" x14ac:dyDescent="0.2">
      <c r="X6653" s="11"/>
    </row>
    <row r="6654" spans="24:24" x14ac:dyDescent="0.2">
      <c r="X6654" s="11"/>
    </row>
    <row r="6655" spans="24:24" x14ac:dyDescent="0.2">
      <c r="X6655" s="11"/>
    </row>
    <row r="6656" spans="24:24" x14ac:dyDescent="0.2">
      <c r="X6656" s="11"/>
    </row>
    <row r="6657" spans="24:24" x14ac:dyDescent="0.2">
      <c r="X6657" s="11"/>
    </row>
    <row r="6658" spans="24:24" x14ac:dyDescent="0.2">
      <c r="X6658" s="11"/>
    </row>
    <row r="6659" spans="24:24" x14ac:dyDescent="0.2">
      <c r="X6659" s="11"/>
    </row>
    <row r="6660" spans="24:24" x14ac:dyDescent="0.2">
      <c r="X6660" s="11"/>
    </row>
    <row r="6661" spans="24:24" x14ac:dyDescent="0.2">
      <c r="X6661" s="11"/>
    </row>
    <row r="6662" spans="24:24" x14ac:dyDescent="0.2">
      <c r="X6662" s="11"/>
    </row>
    <row r="6663" spans="24:24" x14ac:dyDescent="0.2">
      <c r="X6663" s="11"/>
    </row>
    <row r="6664" spans="24:24" x14ac:dyDescent="0.2">
      <c r="X6664" s="11"/>
    </row>
    <row r="6665" spans="24:24" x14ac:dyDescent="0.2">
      <c r="X6665" s="11"/>
    </row>
    <row r="6666" spans="24:24" x14ac:dyDescent="0.2">
      <c r="X6666" s="11"/>
    </row>
    <row r="6667" spans="24:24" x14ac:dyDescent="0.2">
      <c r="X6667" s="11"/>
    </row>
    <row r="6668" spans="24:24" x14ac:dyDescent="0.2">
      <c r="X6668" s="11"/>
    </row>
    <row r="6669" spans="24:24" x14ac:dyDescent="0.2">
      <c r="X6669" s="11"/>
    </row>
    <row r="6670" spans="24:24" x14ac:dyDescent="0.2">
      <c r="X6670" s="11"/>
    </row>
    <row r="6671" spans="24:24" x14ac:dyDescent="0.2">
      <c r="X6671" s="11"/>
    </row>
    <row r="6672" spans="24:24" x14ac:dyDescent="0.2">
      <c r="X6672" s="11"/>
    </row>
    <row r="6673" spans="24:24" x14ac:dyDescent="0.2">
      <c r="X6673" s="11"/>
    </row>
    <row r="6674" spans="24:24" x14ac:dyDescent="0.2">
      <c r="X6674" s="11"/>
    </row>
    <row r="6675" spans="24:24" x14ac:dyDescent="0.2">
      <c r="X6675" s="11"/>
    </row>
    <row r="6676" spans="24:24" x14ac:dyDescent="0.2">
      <c r="X6676" s="11"/>
    </row>
    <row r="6677" spans="24:24" x14ac:dyDescent="0.2">
      <c r="X6677" s="11"/>
    </row>
    <row r="6678" spans="24:24" x14ac:dyDescent="0.2">
      <c r="X6678" s="11"/>
    </row>
    <row r="6679" spans="24:24" x14ac:dyDescent="0.2">
      <c r="X6679" s="11"/>
    </row>
    <row r="6680" spans="24:24" x14ac:dyDescent="0.2">
      <c r="X6680" s="11"/>
    </row>
    <row r="6681" spans="24:24" x14ac:dyDescent="0.2">
      <c r="X6681" s="11"/>
    </row>
    <row r="6682" spans="24:24" x14ac:dyDescent="0.2">
      <c r="X6682" s="11"/>
    </row>
    <row r="6683" spans="24:24" x14ac:dyDescent="0.2">
      <c r="X6683" s="11"/>
    </row>
    <row r="6684" spans="24:24" x14ac:dyDescent="0.2">
      <c r="X6684" s="11"/>
    </row>
    <row r="6685" spans="24:24" x14ac:dyDescent="0.2">
      <c r="X6685" s="11"/>
    </row>
    <row r="6686" spans="24:24" x14ac:dyDescent="0.2">
      <c r="X6686" s="11"/>
    </row>
    <row r="6687" spans="24:24" x14ac:dyDescent="0.2">
      <c r="X6687" s="11"/>
    </row>
    <row r="6688" spans="24:24" x14ac:dyDescent="0.2">
      <c r="X6688" s="11"/>
    </row>
    <row r="6689" spans="24:24" x14ac:dyDescent="0.2">
      <c r="X6689" s="11"/>
    </row>
    <row r="6690" spans="24:24" x14ac:dyDescent="0.2">
      <c r="X6690" s="11"/>
    </row>
    <row r="6691" spans="24:24" x14ac:dyDescent="0.2">
      <c r="X6691" s="11"/>
    </row>
    <row r="6692" spans="24:24" x14ac:dyDescent="0.2">
      <c r="X6692" s="11"/>
    </row>
    <row r="6693" spans="24:24" x14ac:dyDescent="0.2">
      <c r="X6693" s="11"/>
    </row>
    <row r="6694" spans="24:24" x14ac:dyDescent="0.2">
      <c r="X6694" s="11"/>
    </row>
    <row r="6695" spans="24:24" x14ac:dyDescent="0.2">
      <c r="X6695" s="11"/>
    </row>
    <row r="6696" spans="24:24" x14ac:dyDescent="0.2">
      <c r="X6696" s="11"/>
    </row>
    <row r="6697" spans="24:24" x14ac:dyDescent="0.2">
      <c r="X6697" s="11"/>
    </row>
    <row r="6698" spans="24:24" x14ac:dyDescent="0.2">
      <c r="X6698" s="11"/>
    </row>
    <row r="6699" spans="24:24" x14ac:dyDescent="0.2">
      <c r="X6699" s="11"/>
    </row>
    <row r="6700" spans="24:24" x14ac:dyDescent="0.2">
      <c r="X6700" s="11"/>
    </row>
    <row r="6701" spans="24:24" x14ac:dyDescent="0.2">
      <c r="X6701" s="11"/>
    </row>
    <row r="6702" spans="24:24" x14ac:dyDescent="0.2">
      <c r="X6702" s="11"/>
    </row>
    <row r="6703" spans="24:24" x14ac:dyDescent="0.2">
      <c r="X6703" s="11"/>
    </row>
    <row r="6704" spans="24:24" x14ac:dyDescent="0.2">
      <c r="X6704" s="11"/>
    </row>
    <row r="6705" spans="24:24" x14ac:dyDescent="0.2">
      <c r="X6705" s="11"/>
    </row>
    <row r="6706" spans="24:24" x14ac:dyDescent="0.2">
      <c r="X6706" s="11"/>
    </row>
    <row r="6707" spans="24:24" x14ac:dyDescent="0.2">
      <c r="X6707" s="11"/>
    </row>
    <row r="6708" spans="24:24" x14ac:dyDescent="0.2">
      <c r="X6708" s="11"/>
    </row>
    <row r="6709" spans="24:24" x14ac:dyDescent="0.2">
      <c r="X6709" s="11"/>
    </row>
    <row r="6710" spans="24:24" x14ac:dyDescent="0.2">
      <c r="X6710" s="11"/>
    </row>
    <row r="6711" spans="24:24" x14ac:dyDescent="0.2">
      <c r="X6711" s="11"/>
    </row>
    <row r="6712" spans="24:24" x14ac:dyDescent="0.2">
      <c r="X6712" s="11"/>
    </row>
    <row r="6713" spans="24:24" x14ac:dyDescent="0.2">
      <c r="X6713" s="11"/>
    </row>
    <row r="6714" spans="24:24" x14ac:dyDescent="0.2">
      <c r="X6714" s="11"/>
    </row>
    <row r="6715" spans="24:24" x14ac:dyDescent="0.2">
      <c r="X6715" s="11"/>
    </row>
    <row r="6716" spans="24:24" x14ac:dyDescent="0.2">
      <c r="X6716" s="11"/>
    </row>
    <row r="6717" spans="24:24" x14ac:dyDescent="0.2">
      <c r="X6717" s="11"/>
    </row>
    <row r="6718" spans="24:24" x14ac:dyDescent="0.2">
      <c r="X6718" s="11"/>
    </row>
    <row r="6719" spans="24:24" x14ac:dyDescent="0.2">
      <c r="X6719" s="11"/>
    </row>
    <row r="6720" spans="24:24" x14ac:dyDescent="0.2">
      <c r="X6720" s="11"/>
    </row>
    <row r="6721" spans="24:24" x14ac:dyDescent="0.2">
      <c r="X6721" s="11"/>
    </row>
    <row r="6722" spans="24:24" x14ac:dyDescent="0.2">
      <c r="X6722" s="11"/>
    </row>
    <row r="6723" spans="24:24" x14ac:dyDescent="0.2">
      <c r="X6723" s="11"/>
    </row>
    <row r="6724" spans="24:24" x14ac:dyDescent="0.2">
      <c r="X6724" s="11"/>
    </row>
    <row r="6725" spans="24:24" x14ac:dyDescent="0.2">
      <c r="X6725" s="11"/>
    </row>
    <row r="6726" spans="24:24" x14ac:dyDescent="0.2">
      <c r="X6726" s="11"/>
    </row>
    <row r="6727" spans="24:24" x14ac:dyDescent="0.2">
      <c r="X6727" s="11"/>
    </row>
    <row r="6728" spans="24:24" x14ac:dyDescent="0.2">
      <c r="X6728" s="11"/>
    </row>
    <row r="6729" spans="24:24" x14ac:dyDescent="0.2">
      <c r="X6729" s="11"/>
    </row>
    <row r="6730" spans="24:24" x14ac:dyDescent="0.2">
      <c r="X6730" s="11"/>
    </row>
    <row r="6731" spans="24:24" x14ac:dyDescent="0.2">
      <c r="X6731" s="11"/>
    </row>
    <row r="6732" spans="24:24" x14ac:dyDescent="0.2">
      <c r="X6732" s="11"/>
    </row>
    <row r="6733" spans="24:24" x14ac:dyDescent="0.2">
      <c r="X6733" s="11"/>
    </row>
    <row r="6734" spans="24:24" x14ac:dyDescent="0.2">
      <c r="X6734" s="11"/>
    </row>
    <row r="6735" spans="24:24" x14ac:dyDescent="0.2">
      <c r="X6735" s="11"/>
    </row>
    <row r="6736" spans="24:24" x14ac:dyDescent="0.2">
      <c r="X6736" s="11"/>
    </row>
    <row r="6737" spans="24:24" x14ac:dyDescent="0.2">
      <c r="X6737" s="11"/>
    </row>
    <row r="6738" spans="24:24" x14ac:dyDescent="0.2">
      <c r="X6738" s="11"/>
    </row>
    <row r="6739" spans="24:24" x14ac:dyDescent="0.2">
      <c r="X6739" s="11"/>
    </row>
    <row r="6740" spans="24:24" x14ac:dyDescent="0.2">
      <c r="X6740" s="11"/>
    </row>
    <row r="6741" spans="24:24" x14ac:dyDescent="0.2">
      <c r="X6741" s="11"/>
    </row>
    <row r="6742" spans="24:24" x14ac:dyDescent="0.2">
      <c r="X6742" s="11"/>
    </row>
    <row r="6743" spans="24:24" x14ac:dyDescent="0.2">
      <c r="X6743" s="11"/>
    </row>
    <row r="6744" spans="24:24" x14ac:dyDescent="0.2">
      <c r="X6744" s="11"/>
    </row>
    <row r="6745" spans="24:24" x14ac:dyDescent="0.2">
      <c r="X6745" s="11"/>
    </row>
    <row r="6746" spans="24:24" x14ac:dyDescent="0.2">
      <c r="X6746" s="11"/>
    </row>
    <row r="6747" spans="24:24" x14ac:dyDescent="0.2">
      <c r="X6747" s="11"/>
    </row>
    <row r="6748" spans="24:24" x14ac:dyDescent="0.2">
      <c r="X6748" s="11"/>
    </row>
    <row r="6749" spans="24:24" x14ac:dyDescent="0.2">
      <c r="X6749" s="11"/>
    </row>
    <row r="6750" spans="24:24" x14ac:dyDescent="0.2">
      <c r="X6750" s="11"/>
    </row>
    <row r="6751" spans="24:24" x14ac:dyDescent="0.2">
      <c r="X6751" s="11"/>
    </row>
    <row r="6752" spans="24:24" x14ac:dyDescent="0.2">
      <c r="X6752" s="11"/>
    </row>
    <row r="6753" spans="24:24" x14ac:dyDescent="0.2">
      <c r="X6753" s="11"/>
    </row>
    <row r="6754" spans="24:24" x14ac:dyDescent="0.2">
      <c r="X6754" s="11"/>
    </row>
    <row r="6755" spans="24:24" x14ac:dyDescent="0.2">
      <c r="X6755" s="11"/>
    </row>
    <row r="6756" spans="24:24" x14ac:dyDescent="0.2">
      <c r="X6756" s="11"/>
    </row>
    <row r="6757" spans="24:24" x14ac:dyDescent="0.2">
      <c r="X6757" s="11"/>
    </row>
    <row r="6758" spans="24:24" x14ac:dyDescent="0.2">
      <c r="X6758" s="11"/>
    </row>
    <row r="6759" spans="24:24" x14ac:dyDescent="0.2">
      <c r="X6759" s="11"/>
    </row>
    <row r="6760" spans="24:24" x14ac:dyDescent="0.2">
      <c r="X6760" s="11"/>
    </row>
    <row r="6761" spans="24:24" x14ac:dyDescent="0.2">
      <c r="X6761" s="11"/>
    </row>
    <row r="6762" spans="24:24" x14ac:dyDescent="0.2">
      <c r="X6762" s="11"/>
    </row>
    <row r="6763" spans="24:24" x14ac:dyDescent="0.2">
      <c r="X6763" s="11"/>
    </row>
    <row r="6764" spans="24:24" x14ac:dyDescent="0.2">
      <c r="X6764" s="11"/>
    </row>
    <row r="6765" spans="24:24" x14ac:dyDescent="0.2">
      <c r="X6765" s="11"/>
    </row>
    <row r="6766" spans="24:24" x14ac:dyDescent="0.2">
      <c r="X6766" s="11"/>
    </row>
    <row r="6767" spans="24:24" x14ac:dyDescent="0.2">
      <c r="X6767" s="11"/>
    </row>
    <row r="6768" spans="24:24" x14ac:dyDescent="0.2">
      <c r="X6768" s="11"/>
    </row>
    <row r="6769" spans="24:24" x14ac:dyDescent="0.2">
      <c r="X6769" s="11"/>
    </row>
    <row r="6770" spans="24:24" x14ac:dyDescent="0.2">
      <c r="X6770" s="11"/>
    </row>
    <row r="6771" spans="24:24" x14ac:dyDescent="0.2">
      <c r="X6771" s="11"/>
    </row>
    <row r="6772" spans="24:24" x14ac:dyDescent="0.2">
      <c r="X6772" s="11"/>
    </row>
    <row r="6773" spans="24:24" x14ac:dyDescent="0.2">
      <c r="X6773" s="11"/>
    </row>
    <row r="6774" spans="24:24" x14ac:dyDescent="0.2">
      <c r="X6774" s="11"/>
    </row>
    <row r="6775" spans="24:24" x14ac:dyDescent="0.2">
      <c r="X6775" s="11"/>
    </row>
    <row r="6776" spans="24:24" x14ac:dyDescent="0.2">
      <c r="X6776" s="11"/>
    </row>
    <row r="6777" spans="24:24" x14ac:dyDescent="0.2">
      <c r="X6777" s="11"/>
    </row>
    <row r="6778" spans="24:24" x14ac:dyDescent="0.2">
      <c r="X6778" s="11"/>
    </row>
    <row r="6779" spans="24:24" x14ac:dyDescent="0.2">
      <c r="X6779" s="11"/>
    </row>
    <row r="6780" spans="24:24" x14ac:dyDescent="0.2">
      <c r="X6780" s="11"/>
    </row>
    <row r="6781" spans="24:24" x14ac:dyDescent="0.2">
      <c r="X6781" s="11"/>
    </row>
    <row r="6782" spans="24:24" x14ac:dyDescent="0.2">
      <c r="X6782" s="11"/>
    </row>
    <row r="6783" spans="24:24" x14ac:dyDescent="0.2">
      <c r="X6783" s="11"/>
    </row>
    <row r="6784" spans="24:24" x14ac:dyDescent="0.2">
      <c r="X6784" s="11"/>
    </row>
    <row r="6785" spans="24:24" x14ac:dyDescent="0.2">
      <c r="X6785" s="11"/>
    </row>
    <row r="6786" spans="24:24" x14ac:dyDescent="0.2">
      <c r="X6786" s="11"/>
    </row>
    <row r="6787" spans="24:24" x14ac:dyDescent="0.2">
      <c r="X6787" s="11"/>
    </row>
    <row r="6788" spans="24:24" x14ac:dyDescent="0.2">
      <c r="X6788" s="11"/>
    </row>
    <row r="6789" spans="24:24" x14ac:dyDescent="0.2">
      <c r="X6789" s="11"/>
    </row>
    <row r="6790" spans="24:24" x14ac:dyDescent="0.2">
      <c r="X6790" s="11"/>
    </row>
    <row r="6791" spans="24:24" x14ac:dyDescent="0.2">
      <c r="X6791" s="11"/>
    </row>
    <row r="6792" spans="24:24" x14ac:dyDescent="0.2">
      <c r="X6792" s="11"/>
    </row>
    <row r="6793" spans="24:24" x14ac:dyDescent="0.2">
      <c r="X6793" s="11"/>
    </row>
    <row r="6794" spans="24:24" x14ac:dyDescent="0.2">
      <c r="X6794" s="11"/>
    </row>
    <row r="6795" spans="24:24" x14ac:dyDescent="0.2">
      <c r="X6795" s="11"/>
    </row>
    <row r="6796" spans="24:24" x14ac:dyDescent="0.2">
      <c r="X6796" s="11"/>
    </row>
    <row r="6797" spans="24:24" x14ac:dyDescent="0.2">
      <c r="X6797" s="11"/>
    </row>
    <row r="6798" spans="24:24" x14ac:dyDescent="0.2">
      <c r="X6798" s="11"/>
    </row>
    <row r="6799" spans="24:24" x14ac:dyDescent="0.2">
      <c r="X6799" s="11"/>
    </row>
    <row r="6800" spans="24:24" x14ac:dyDescent="0.2">
      <c r="X6800" s="11"/>
    </row>
    <row r="6801" spans="24:24" x14ac:dyDescent="0.2">
      <c r="X6801" s="11"/>
    </row>
    <row r="6802" spans="24:24" x14ac:dyDescent="0.2">
      <c r="X6802" s="11"/>
    </row>
    <row r="6803" spans="24:24" x14ac:dyDescent="0.2">
      <c r="X6803" s="11"/>
    </row>
    <row r="6804" spans="24:24" x14ac:dyDescent="0.2">
      <c r="X6804" s="11"/>
    </row>
    <row r="6805" spans="24:24" x14ac:dyDescent="0.2">
      <c r="X6805" s="11"/>
    </row>
    <row r="6806" spans="24:24" x14ac:dyDescent="0.2">
      <c r="X6806" s="11"/>
    </row>
    <row r="6807" spans="24:24" x14ac:dyDescent="0.2">
      <c r="X6807" s="11"/>
    </row>
    <row r="6808" spans="24:24" x14ac:dyDescent="0.2">
      <c r="X6808" s="11"/>
    </row>
    <row r="6809" spans="24:24" x14ac:dyDescent="0.2">
      <c r="X6809" s="11"/>
    </row>
    <row r="6810" spans="24:24" x14ac:dyDescent="0.2">
      <c r="X6810" s="11"/>
    </row>
    <row r="6811" spans="24:24" x14ac:dyDescent="0.2">
      <c r="X6811" s="11"/>
    </row>
    <row r="6812" spans="24:24" x14ac:dyDescent="0.2">
      <c r="X6812" s="11"/>
    </row>
    <row r="6813" spans="24:24" x14ac:dyDescent="0.2">
      <c r="X6813" s="11"/>
    </row>
    <row r="6814" spans="24:24" x14ac:dyDescent="0.2">
      <c r="X6814" s="11"/>
    </row>
    <row r="6815" spans="24:24" x14ac:dyDescent="0.2">
      <c r="X6815" s="11"/>
    </row>
    <row r="6816" spans="24:24" x14ac:dyDescent="0.2">
      <c r="X6816" s="11"/>
    </row>
    <row r="6817" spans="24:24" x14ac:dyDescent="0.2">
      <c r="X6817" s="11"/>
    </row>
    <row r="6818" spans="24:24" x14ac:dyDescent="0.2">
      <c r="X6818" s="11"/>
    </row>
    <row r="6819" spans="24:24" x14ac:dyDescent="0.2">
      <c r="X6819" s="11"/>
    </row>
    <row r="6820" spans="24:24" x14ac:dyDescent="0.2">
      <c r="X6820" s="11"/>
    </row>
    <row r="6821" spans="24:24" x14ac:dyDescent="0.2">
      <c r="X6821" s="11"/>
    </row>
    <row r="6822" spans="24:24" x14ac:dyDescent="0.2">
      <c r="X6822" s="11"/>
    </row>
    <row r="6823" spans="24:24" x14ac:dyDescent="0.2">
      <c r="X6823" s="11"/>
    </row>
    <row r="6824" spans="24:24" x14ac:dyDescent="0.2">
      <c r="X6824" s="11"/>
    </row>
    <row r="6825" spans="24:24" x14ac:dyDescent="0.2">
      <c r="X6825" s="11"/>
    </row>
    <row r="6826" spans="24:24" x14ac:dyDescent="0.2">
      <c r="X6826" s="11"/>
    </row>
    <row r="6827" spans="24:24" x14ac:dyDescent="0.2">
      <c r="X6827" s="11"/>
    </row>
    <row r="6828" spans="24:24" x14ac:dyDescent="0.2">
      <c r="X6828" s="11"/>
    </row>
    <row r="6829" spans="24:24" x14ac:dyDescent="0.2">
      <c r="X6829" s="11"/>
    </row>
    <row r="6830" spans="24:24" x14ac:dyDescent="0.2">
      <c r="X6830" s="11"/>
    </row>
    <row r="6831" spans="24:24" x14ac:dyDescent="0.2">
      <c r="X6831" s="11"/>
    </row>
    <row r="6832" spans="24:24" x14ac:dyDescent="0.2">
      <c r="X6832" s="11"/>
    </row>
    <row r="6833" spans="24:24" x14ac:dyDescent="0.2">
      <c r="X6833" s="11"/>
    </row>
    <row r="6834" spans="24:24" x14ac:dyDescent="0.2">
      <c r="X6834" s="11"/>
    </row>
    <row r="6835" spans="24:24" x14ac:dyDescent="0.2">
      <c r="X6835" s="11"/>
    </row>
    <row r="6836" spans="24:24" x14ac:dyDescent="0.2">
      <c r="X6836" s="11"/>
    </row>
    <row r="6837" spans="24:24" x14ac:dyDescent="0.2">
      <c r="X6837" s="11"/>
    </row>
    <row r="6838" spans="24:24" x14ac:dyDescent="0.2">
      <c r="X6838" s="11"/>
    </row>
    <row r="6839" spans="24:24" x14ac:dyDescent="0.2">
      <c r="X6839" s="11"/>
    </row>
    <row r="6840" spans="24:24" x14ac:dyDescent="0.2">
      <c r="X6840" s="11"/>
    </row>
    <row r="6841" spans="24:24" x14ac:dyDescent="0.2">
      <c r="X6841" s="11"/>
    </row>
    <row r="6842" spans="24:24" x14ac:dyDescent="0.2">
      <c r="X6842" s="11"/>
    </row>
    <row r="6843" spans="24:24" x14ac:dyDescent="0.2">
      <c r="X6843" s="11"/>
    </row>
    <row r="6844" spans="24:24" x14ac:dyDescent="0.2">
      <c r="X6844" s="11"/>
    </row>
    <row r="6845" spans="24:24" x14ac:dyDescent="0.2">
      <c r="X6845" s="11"/>
    </row>
    <row r="6846" spans="24:24" x14ac:dyDescent="0.2">
      <c r="X6846" s="11"/>
    </row>
    <row r="6847" spans="24:24" x14ac:dyDescent="0.2">
      <c r="X6847" s="11"/>
    </row>
    <row r="6848" spans="24:24" x14ac:dyDescent="0.2">
      <c r="X6848" s="11"/>
    </row>
    <row r="6849" spans="24:24" x14ac:dyDescent="0.2">
      <c r="X6849" s="11"/>
    </row>
    <row r="6850" spans="24:24" x14ac:dyDescent="0.2">
      <c r="X6850" s="11"/>
    </row>
    <row r="6851" spans="24:24" x14ac:dyDescent="0.2">
      <c r="X6851" s="11"/>
    </row>
    <row r="6852" spans="24:24" x14ac:dyDescent="0.2">
      <c r="X6852" s="11"/>
    </row>
    <row r="6853" spans="24:24" x14ac:dyDescent="0.2">
      <c r="X6853" s="11"/>
    </row>
    <row r="6854" spans="24:24" x14ac:dyDescent="0.2">
      <c r="X6854" s="11"/>
    </row>
    <row r="6855" spans="24:24" x14ac:dyDescent="0.2">
      <c r="X6855" s="11"/>
    </row>
    <row r="6856" spans="24:24" x14ac:dyDescent="0.2">
      <c r="X6856" s="11"/>
    </row>
    <row r="6857" spans="24:24" x14ac:dyDescent="0.2">
      <c r="X6857" s="11"/>
    </row>
    <row r="6858" spans="24:24" x14ac:dyDescent="0.2">
      <c r="X6858" s="11"/>
    </row>
    <row r="6859" spans="24:24" x14ac:dyDescent="0.2">
      <c r="X6859" s="11"/>
    </row>
    <row r="6860" spans="24:24" x14ac:dyDescent="0.2">
      <c r="X6860" s="11"/>
    </row>
    <row r="6861" spans="24:24" x14ac:dyDescent="0.2">
      <c r="X6861" s="11"/>
    </row>
    <row r="6862" spans="24:24" x14ac:dyDescent="0.2">
      <c r="X6862" s="11"/>
    </row>
    <row r="6863" spans="24:24" x14ac:dyDescent="0.2">
      <c r="X6863" s="11"/>
    </row>
    <row r="6864" spans="24:24" x14ac:dyDescent="0.2">
      <c r="X6864" s="11"/>
    </row>
    <row r="6865" spans="24:24" x14ac:dyDescent="0.2">
      <c r="X6865" s="11"/>
    </row>
    <row r="6866" spans="24:24" x14ac:dyDescent="0.2">
      <c r="X6866" s="11"/>
    </row>
    <row r="6867" spans="24:24" x14ac:dyDescent="0.2">
      <c r="X6867" s="11"/>
    </row>
    <row r="6868" spans="24:24" x14ac:dyDescent="0.2">
      <c r="X6868" s="11"/>
    </row>
    <row r="6869" spans="24:24" x14ac:dyDescent="0.2">
      <c r="X6869" s="11"/>
    </row>
    <row r="6870" spans="24:24" x14ac:dyDescent="0.2">
      <c r="X6870" s="11"/>
    </row>
    <row r="6871" spans="24:24" x14ac:dyDescent="0.2">
      <c r="X6871" s="11"/>
    </row>
    <row r="6872" spans="24:24" x14ac:dyDescent="0.2">
      <c r="X6872" s="11"/>
    </row>
    <row r="6873" spans="24:24" x14ac:dyDescent="0.2">
      <c r="X6873" s="11"/>
    </row>
    <row r="6874" spans="24:24" x14ac:dyDescent="0.2">
      <c r="X6874" s="11"/>
    </row>
    <row r="6875" spans="24:24" x14ac:dyDescent="0.2">
      <c r="X6875" s="11"/>
    </row>
    <row r="6876" spans="24:24" x14ac:dyDescent="0.2">
      <c r="X6876" s="11"/>
    </row>
    <row r="6877" spans="24:24" x14ac:dyDescent="0.2">
      <c r="X6877" s="11"/>
    </row>
    <row r="6878" spans="24:24" x14ac:dyDescent="0.2">
      <c r="X6878" s="11"/>
    </row>
    <row r="6879" spans="24:24" x14ac:dyDescent="0.2">
      <c r="X6879" s="11"/>
    </row>
    <row r="6880" spans="24:24" x14ac:dyDescent="0.2">
      <c r="X6880" s="11"/>
    </row>
    <row r="6881" spans="24:24" x14ac:dyDescent="0.2">
      <c r="X6881" s="11"/>
    </row>
    <row r="6882" spans="24:24" x14ac:dyDescent="0.2">
      <c r="X6882" s="11"/>
    </row>
    <row r="6883" spans="24:24" x14ac:dyDescent="0.2">
      <c r="X6883" s="11"/>
    </row>
    <row r="6884" spans="24:24" x14ac:dyDescent="0.2">
      <c r="X6884" s="11"/>
    </row>
    <row r="6885" spans="24:24" x14ac:dyDescent="0.2">
      <c r="X6885" s="11"/>
    </row>
    <row r="6886" spans="24:24" x14ac:dyDescent="0.2">
      <c r="X6886" s="11"/>
    </row>
    <row r="6887" spans="24:24" x14ac:dyDescent="0.2">
      <c r="X6887" s="11"/>
    </row>
    <row r="6888" spans="24:24" x14ac:dyDescent="0.2">
      <c r="X6888" s="11"/>
    </row>
    <row r="6889" spans="24:24" x14ac:dyDescent="0.2">
      <c r="X6889" s="11"/>
    </row>
    <row r="6890" spans="24:24" x14ac:dyDescent="0.2">
      <c r="X6890" s="11"/>
    </row>
    <row r="6891" spans="24:24" x14ac:dyDescent="0.2">
      <c r="X6891" s="11"/>
    </row>
    <row r="6892" spans="24:24" x14ac:dyDescent="0.2">
      <c r="X6892" s="11"/>
    </row>
    <row r="6893" spans="24:24" x14ac:dyDescent="0.2">
      <c r="X6893" s="11"/>
    </row>
    <row r="6894" spans="24:24" x14ac:dyDescent="0.2">
      <c r="X6894" s="11"/>
    </row>
    <row r="6895" spans="24:24" x14ac:dyDescent="0.2">
      <c r="X6895" s="11"/>
    </row>
    <row r="6896" spans="24:24" x14ac:dyDescent="0.2">
      <c r="X6896" s="11"/>
    </row>
    <row r="6897" spans="24:24" x14ac:dyDescent="0.2">
      <c r="X6897" s="11"/>
    </row>
    <row r="6898" spans="24:24" x14ac:dyDescent="0.2">
      <c r="X6898" s="11"/>
    </row>
    <row r="6899" spans="24:24" x14ac:dyDescent="0.2">
      <c r="X6899" s="11"/>
    </row>
    <row r="6900" spans="24:24" x14ac:dyDescent="0.2">
      <c r="X6900" s="11"/>
    </row>
    <row r="6901" spans="24:24" x14ac:dyDescent="0.2">
      <c r="X6901" s="11"/>
    </row>
    <row r="6902" spans="24:24" x14ac:dyDescent="0.2">
      <c r="X6902" s="11"/>
    </row>
    <row r="6903" spans="24:24" x14ac:dyDescent="0.2">
      <c r="X6903" s="11"/>
    </row>
    <row r="6904" spans="24:24" x14ac:dyDescent="0.2">
      <c r="X6904" s="11"/>
    </row>
    <row r="6905" spans="24:24" x14ac:dyDescent="0.2">
      <c r="X6905" s="11"/>
    </row>
    <row r="6906" spans="24:24" x14ac:dyDescent="0.2">
      <c r="X6906" s="11"/>
    </row>
    <row r="6907" spans="24:24" x14ac:dyDescent="0.2">
      <c r="X6907" s="11"/>
    </row>
    <row r="6908" spans="24:24" x14ac:dyDescent="0.2">
      <c r="X6908" s="11"/>
    </row>
    <row r="6909" spans="24:24" x14ac:dyDescent="0.2">
      <c r="X6909" s="11"/>
    </row>
    <row r="6910" spans="24:24" x14ac:dyDescent="0.2">
      <c r="X6910" s="11"/>
    </row>
    <row r="6911" spans="24:24" x14ac:dyDescent="0.2">
      <c r="X6911" s="11"/>
    </row>
    <row r="6912" spans="24:24" x14ac:dyDescent="0.2">
      <c r="X6912" s="11"/>
    </row>
    <row r="6913" spans="24:24" x14ac:dyDescent="0.2">
      <c r="X6913" s="11"/>
    </row>
    <row r="6914" spans="24:24" x14ac:dyDescent="0.2">
      <c r="X6914" s="11"/>
    </row>
    <row r="6915" spans="24:24" x14ac:dyDescent="0.2">
      <c r="X6915" s="11"/>
    </row>
    <row r="6916" spans="24:24" x14ac:dyDescent="0.2">
      <c r="X6916" s="11"/>
    </row>
    <row r="6917" spans="24:24" x14ac:dyDescent="0.2">
      <c r="X6917" s="11"/>
    </row>
    <row r="6918" spans="24:24" x14ac:dyDescent="0.2">
      <c r="X6918" s="11"/>
    </row>
    <row r="6919" spans="24:24" x14ac:dyDescent="0.2">
      <c r="X6919" s="11"/>
    </row>
    <row r="6920" spans="24:24" x14ac:dyDescent="0.2">
      <c r="X6920" s="11"/>
    </row>
    <row r="6921" spans="24:24" x14ac:dyDescent="0.2">
      <c r="X6921" s="11"/>
    </row>
    <row r="6922" spans="24:24" x14ac:dyDescent="0.2">
      <c r="X6922" s="11"/>
    </row>
    <row r="6923" spans="24:24" x14ac:dyDescent="0.2">
      <c r="X6923" s="11"/>
    </row>
    <row r="6924" spans="24:24" x14ac:dyDescent="0.2">
      <c r="X6924" s="11"/>
    </row>
    <row r="6925" spans="24:24" x14ac:dyDescent="0.2">
      <c r="X6925" s="11"/>
    </row>
    <row r="6926" spans="24:24" x14ac:dyDescent="0.2">
      <c r="X6926" s="11"/>
    </row>
    <row r="6927" spans="24:24" x14ac:dyDescent="0.2">
      <c r="X6927" s="11"/>
    </row>
    <row r="6928" spans="24:24" x14ac:dyDescent="0.2">
      <c r="X6928" s="11"/>
    </row>
    <row r="6929" spans="24:24" x14ac:dyDescent="0.2">
      <c r="X6929" s="11"/>
    </row>
    <row r="6930" spans="24:24" x14ac:dyDescent="0.2">
      <c r="X6930" s="11"/>
    </row>
    <row r="6931" spans="24:24" x14ac:dyDescent="0.2">
      <c r="X6931" s="11"/>
    </row>
    <row r="6932" spans="24:24" x14ac:dyDescent="0.2">
      <c r="X6932" s="11"/>
    </row>
    <row r="6933" spans="24:24" x14ac:dyDescent="0.2">
      <c r="X6933" s="11"/>
    </row>
    <row r="6934" spans="24:24" x14ac:dyDescent="0.2">
      <c r="X6934" s="11"/>
    </row>
    <row r="6935" spans="24:24" x14ac:dyDescent="0.2">
      <c r="X6935" s="11"/>
    </row>
    <row r="6936" spans="24:24" x14ac:dyDescent="0.2">
      <c r="X6936" s="11"/>
    </row>
    <row r="6937" spans="24:24" x14ac:dyDescent="0.2">
      <c r="X6937" s="11"/>
    </row>
    <row r="6938" spans="24:24" x14ac:dyDescent="0.2">
      <c r="X6938" s="11"/>
    </row>
    <row r="6939" spans="24:24" x14ac:dyDescent="0.2">
      <c r="X6939" s="11"/>
    </row>
    <row r="6940" spans="24:24" x14ac:dyDescent="0.2">
      <c r="X6940" s="11"/>
    </row>
    <row r="6941" spans="24:24" x14ac:dyDescent="0.2">
      <c r="X6941" s="11"/>
    </row>
    <row r="6942" spans="24:24" x14ac:dyDescent="0.2">
      <c r="X6942" s="11"/>
    </row>
    <row r="6943" spans="24:24" x14ac:dyDescent="0.2">
      <c r="X6943" s="11"/>
    </row>
    <row r="6944" spans="24:24" x14ac:dyDescent="0.2">
      <c r="X6944" s="11"/>
    </row>
    <row r="6945" spans="24:24" x14ac:dyDescent="0.2">
      <c r="X6945" s="11"/>
    </row>
    <row r="6946" spans="24:24" x14ac:dyDescent="0.2">
      <c r="X6946" s="11"/>
    </row>
    <row r="6947" spans="24:24" x14ac:dyDescent="0.2">
      <c r="X6947" s="11"/>
    </row>
    <row r="6948" spans="24:24" x14ac:dyDescent="0.2">
      <c r="X6948" s="11"/>
    </row>
    <row r="6949" spans="24:24" x14ac:dyDescent="0.2">
      <c r="X6949" s="11"/>
    </row>
    <row r="6950" spans="24:24" x14ac:dyDescent="0.2">
      <c r="X6950" s="11"/>
    </row>
    <row r="6951" spans="24:24" x14ac:dyDescent="0.2">
      <c r="X6951" s="11"/>
    </row>
    <row r="6952" spans="24:24" x14ac:dyDescent="0.2">
      <c r="X6952" s="11"/>
    </row>
    <row r="6953" spans="24:24" x14ac:dyDescent="0.2">
      <c r="X6953" s="11"/>
    </row>
    <row r="6954" spans="24:24" x14ac:dyDescent="0.2">
      <c r="X6954" s="11"/>
    </row>
    <row r="6955" spans="24:24" x14ac:dyDescent="0.2">
      <c r="X6955" s="11"/>
    </row>
    <row r="6956" spans="24:24" x14ac:dyDescent="0.2">
      <c r="X6956" s="11"/>
    </row>
    <row r="6957" spans="24:24" x14ac:dyDescent="0.2">
      <c r="X6957" s="11"/>
    </row>
    <row r="6958" spans="24:24" x14ac:dyDescent="0.2">
      <c r="X6958" s="11"/>
    </row>
    <row r="6959" spans="24:24" x14ac:dyDescent="0.2">
      <c r="X6959" s="11"/>
    </row>
    <row r="6960" spans="24:24" x14ac:dyDescent="0.2">
      <c r="X6960" s="11"/>
    </row>
    <row r="6961" spans="24:24" x14ac:dyDescent="0.2">
      <c r="X6961" s="11"/>
    </row>
    <row r="6962" spans="24:24" x14ac:dyDescent="0.2">
      <c r="X6962" s="11"/>
    </row>
    <row r="6963" spans="24:24" x14ac:dyDescent="0.2">
      <c r="X6963" s="11"/>
    </row>
    <row r="6964" spans="24:24" x14ac:dyDescent="0.2">
      <c r="X6964" s="11"/>
    </row>
    <row r="6965" spans="24:24" x14ac:dyDescent="0.2">
      <c r="X6965" s="11"/>
    </row>
    <row r="6966" spans="24:24" x14ac:dyDescent="0.2">
      <c r="X6966" s="11"/>
    </row>
    <row r="6967" spans="24:24" x14ac:dyDescent="0.2">
      <c r="X6967" s="11"/>
    </row>
    <row r="6968" spans="24:24" x14ac:dyDescent="0.2">
      <c r="X6968" s="11"/>
    </row>
    <row r="6969" spans="24:24" x14ac:dyDescent="0.2">
      <c r="X6969" s="11"/>
    </row>
    <row r="6970" spans="24:24" x14ac:dyDescent="0.2">
      <c r="X6970" s="11"/>
    </row>
    <row r="6971" spans="24:24" x14ac:dyDescent="0.2">
      <c r="X6971" s="11"/>
    </row>
    <row r="6972" spans="24:24" x14ac:dyDescent="0.2">
      <c r="X6972" s="11"/>
    </row>
    <row r="6973" spans="24:24" x14ac:dyDescent="0.2">
      <c r="X6973" s="11"/>
    </row>
    <row r="6974" spans="24:24" x14ac:dyDescent="0.2">
      <c r="X6974" s="11"/>
    </row>
    <row r="6975" spans="24:24" x14ac:dyDescent="0.2">
      <c r="X6975" s="11"/>
    </row>
    <row r="6976" spans="24:24" x14ac:dyDescent="0.2">
      <c r="X6976" s="11"/>
    </row>
    <row r="6977" spans="24:24" x14ac:dyDescent="0.2">
      <c r="X6977" s="11"/>
    </row>
    <row r="6978" spans="24:24" x14ac:dyDescent="0.2">
      <c r="X6978" s="11"/>
    </row>
    <row r="6979" spans="24:24" x14ac:dyDescent="0.2">
      <c r="X6979" s="11"/>
    </row>
    <row r="6980" spans="24:24" x14ac:dyDescent="0.2">
      <c r="X6980" s="11"/>
    </row>
    <row r="6981" spans="24:24" x14ac:dyDescent="0.2">
      <c r="X6981" s="11"/>
    </row>
    <row r="6982" spans="24:24" x14ac:dyDescent="0.2">
      <c r="X6982" s="11"/>
    </row>
    <row r="6983" spans="24:24" x14ac:dyDescent="0.2">
      <c r="X6983" s="11"/>
    </row>
    <row r="6984" spans="24:24" x14ac:dyDescent="0.2">
      <c r="X6984" s="11"/>
    </row>
    <row r="6985" spans="24:24" x14ac:dyDescent="0.2">
      <c r="X6985" s="11"/>
    </row>
    <row r="6986" spans="24:24" x14ac:dyDescent="0.2">
      <c r="X6986" s="11"/>
    </row>
    <row r="6987" spans="24:24" x14ac:dyDescent="0.2">
      <c r="X6987" s="11"/>
    </row>
    <row r="6988" spans="24:24" x14ac:dyDescent="0.2">
      <c r="X6988" s="11"/>
    </row>
    <row r="6989" spans="24:24" x14ac:dyDescent="0.2">
      <c r="X6989" s="11"/>
    </row>
    <row r="6990" spans="24:24" x14ac:dyDescent="0.2">
      <c r="X6990" s="11"/>
    </row>
    <row r="6991" spans="24:24" x14ac:dyDescent="0.2">
      <c r="X6991" s="11"/>
    </row>
    <row r="6992" spans="24:24" x14ac:dyDescent="0.2">
      <c r="X6992" s="11"/>
    </row>
    <row r="6993" spans="24:24" x14ac:dyDescent="0.2">
      <c r="X6993" s="11"/>
    </row>
    <row r="6994" spans="24:24" x14ac:dyDescent="0.2">
      <c r="X6994" s="11"/>
    </row>
    <row r="6995" spans="24:24" x14ac:dyDescent="0.2">
      <c r="X6995" s="11"/>
    </row>
    <row r="6996" spans="24:24" x14ac:dyDescent="0.2">
      <c r="X6996" s="11"/>
    </row>
    <row r="6997" spans="24:24" x14ac:dyDescent="0.2">
      <c r="X6997" s="11"/>
    </row>
    <row r="6998" spans="24:24" x14ac:dyDescent="0.2">
      <c r="X6998" s="11"/>
    </row>
    <row r="6999" spans="24:24" x14ac:dyDescent="0.2">
      <c r="X6999" s="11"/>
    </row>
    <row r="7000" spans="24:24" x14ac:dyDescent="0.2">
      <c r="X7000" s="11"/>
    </row>
    <row r="7001" spans="24:24" x14ac:dyDescent="0.2">
      <c r="X7001" s="11"/>
    </row>
    <row r="7002" spans="24:24" x14ac:dyDescent="0.2">
      <c r="X7002" s="11"/>
    </row>
    <row r="7003" spans="24:24" x14ac:dyDescent="0.2">
      <c r="X7003" s="11"/>
    </row>
    <row r="7004" spans="24:24" x14ac:dyDescent="0.2">
      <c r="X7004" s="11"/>
    </row>
    <row r="7005" spans="24:24" x14ac:dyDescent="0.2">
      <c r="X7005" s="11"/>
    </row>
    <row r="7006" spans="24:24" x14ac:dyDescent="0.2">
      <c r="X7006" s="11"/>
    </row>
    <row r="7007" spans="24:24" x14ac:dyDescent="0.2">
      <c r="X7007" s="11"/>
    </row>
    <row r="7008" spans="24:24" x14ac:dyDescent="0.2">
      <c r="X7008" s="11"/>
    </row>
    <row r="7009" spans="24:24" x14ac:dyDescent="0.2">
      <c r="X7009" s="11"/>
    </row>
    <row r="7010" spans="24:24" x14ac:dyDescent="0.2">
      <c r="X7010" s="11"/>
    </row>
    <row r="7011" spans="24:24" x14ac:dyDescent="0.2">
      <c r="X7011" s="11"/>
    </row>
    <row r="7012" spans="24:24" x14ac:dyDescent="0.2">
      <c r="X7012" s="11"/>
    </row>
    <row r="7013" spans="24:24" x14ac:dyDescent="0.2">
      <c r="X7013" s="11"/>
    </row>
    <row r="7014" spans="24:24" x14ac:dyDescent="0.2">
      <c r="X7014" s="11"/>
    </row>
    <row r="7015" spans="24:24" x14ac:dyDescent="0.2">
      <c r="X7015" s="11"/>
    </row>
    <row r="7016" spans="24:24" x14ac:dyDescent="0.2">
      <c r="X7016" s="11"/>
    </row>
    <row r="7017" spans="24:24" x14ac:dyDescent="0.2">
      <c r="X7017" s="11"/>
    </row>
    <row r="7018" spans="24:24" x14ac:dyDescent="0.2">
      <c r="X7018" s="11"/>
    </row>
    <row r="7019" spans="24:24" x14ac:dyDescent="0.2">
      <c r="X7019" s="11"/>
    </row>
    <row r="7020" spans="24:24" x14ac:dyDescent="0.2">
      <c r="X7020" s="11"/>
    </row>
    <row r="7021" spans="24:24" x14ac:dyDescent="0.2">
      <c r="X7021" s="11"/>
    </row>
    <row r="7022" spans="24:24" x14ac:dyDescent="0.2">
      <c r="X7022" s="11"/>
    </row>
    <row r="7023" spans="24:24" x14ac:dyDescent="0.2">
      <c r="X7023" s="11"/>
    </row>
    <row r="7024" spans="24:24" x14ac:dyDescent="0.2">
      <c r="X7024" s="11"/>
    </row>
    <row r="7025" spans="24:24" x14ac:dyDescent="0.2">
      <c r="X7025" s="11"/>
    </row>
    <row r="7026" spans="24:24" x14ac:dyDescent="0.2">
      <c r="X7026" s="11"/>
    </row>
    <row r="7027" spans="24:24" x14ac:dyDescent="0.2">
      <c r="X7027" s="11"/>
    </row>
    <row r="7028" spans="24:24" x14ac:dyDescent="0.2">
      <c r="X7028" s="11"/>
    </row>
    <row r="7029" spans="24:24" x14ac:dyDescent="0.2">
      <c r="X7029" s="11"/>
    </row>
    <row r="7030" spans="24:24" x14ac:dyDescent="0.2">
      <c r="X7030" s="11"/>
    </row>
    <row r="7031" spans="24:24" x14ac:dyDescent="0.2">
      <c r="X7031" s="11"/>
    </row>
    <row r="7032" spans="24:24" x14ac:dyDescent="0.2">
      <c r="X7032" s="11"/>
    </row>
    <row r="7033" spans="24:24" x14ac:dyDescent="0.2">
      <c r="X7033" s="11"/>
    </row>
    <row r="7034" spans="24:24" x14ac:dyDescent="0.2">
      <c r="X7034" s="11"/>
    </row>
    <row r="7035" spans="24:24" x14ac:dyDescent="0.2">
      <c r="X7035" s="11"/>
    </row>
    <row r="7036" spans="24:24" x14ac:dyDescent="0.2">
      <c r="X7036" s="11"/>
    </row>
    <row r="7037" spans="24:24" x14ac:dyDescent="0.2">
      <c r="X7037" s="11"/>
    </row>
    <row r="7038" spans="24:24" x14ac:dyDescent="0.2">
      <c r="X7038" s="11"/>
    </row>
    <row r="7039" spans="24:24" x14ac:dyDescent="0.2">
      <c r="X7039" s="11"/>
    </row>
    <row r="7040" spans="24:24" x14ac:dyDescent="0.2">
      <c r="X7040" s="11"/>
    </row>
    <row r="7041" spans="24:24" x14ac:dyDescent="0.2">
      <c r="X7041" s="11"/>
    </row>
    <row r="7042" spans="24:24" x14ac:dyDescent="0.2">
      <c r="X7042" s="11"/>
    </row>
    <row r="7043" spans="24:24" x14ac:dyDescent="0.2">
      <c r="X7043" s="11"/>
    </row>
    <row r="7044" spans="24:24" x14ac:dyDescent="0.2">
      <c r="X7044" s="11"/>
    </row>
    <row r="7045" spans="24:24" x14ac:dyDescent="0.2">
      <c r="X7045" s="11"/>
    </row>
    <row r="7046" spans="24:24" x14ac:dyDescent="0.2">
      <c r="X7046" s="11"/>
    </row>
    <row r="7047" spans="24:24" x14ac:dyDescent="0.2">
      <c r="X7047" s="11"/>
    </row>
    <row r="7048" spans="24:24" x14ac:dyDescent="0.2">
      <c r="X7048" s="11"/>
    </row>
    <row r="7049" spans="24:24" x14ac:dyDescent="0.2">
      <c r="X7049" s="11"/>
    </row>
    <row r="7050" spans="24:24" x14ac:dyDescent="0.2">
      <c r="X7050" s="11"/>
    </row>
    <row r="7051" spans="24:24" x14ac:dyDescent="0.2">
      <c r="X7051" s="11"/>
    </row>
    <row r="7052" spans="24:24" x14ac:dyDescent="0.2">
      <c r="X7052" s="11"/>
    </row>
    <row r="7053" spans="24:24" x14ac:dyDescent="0.2">
      <c r="X7053" s="11"/>
    </row>
    <row r="7054" spans="24:24" x14ac:dyDescent="0.2">
      <c r="X7054" s="11"/>
    </row>
    <row r="7055" spans="24:24" x14ac:dyDescent="0.2">
      <c r="X7055" s="11"/>
    </row>
    <row r="7056" spans="24:24" x14ac:dyDescent="0.2">
      <c r="X7056" s="11"/>
    </row>
    <row r="7057" spans="24:24" x14ac:dyDescent="0.2">
      <c r="X7057" s="11"/>
    </row>
    <row r="7058" spans="24:24" x14ac:dyDescent="0.2">
      <c r="X7058" s="11"/>
    </row>
    <row r="7059" spans="24:24" x14ac:dyDescent="0.2">
      <c r="X7059" s="11"/>
    </row>
    <row r="7060" spans="24:24" x14ac:dyDescent="0.2">
      <c r="X7060" s="11"/>
    </row>
    <row r="7061" spans="24:24" x14ac:dyDescent="0.2">
      <c r="X7061" s="11"/>
    </row>
    <row r="7062" spans="24:24" x14ac:dyDescent="0.2">
      <c r="X7062" s="11"/>
    </row>
    <row r="7063" spans="24:24" x14ac:dyDescent="0.2">
      <c r="X7063" s="11"/>
    </row>
    <row r="7064" spans="24:24" x14ac:dyDescent="0.2">
      <c r="X7064" s="11"/>
    </row>
    <row r="7065" spans="24:24" x14ac:dyDescent="0.2">
      <c r="X7065" s="11"/>
    </row>
    <row r="7066" spans="24:24" x14ac:dyDescent="0.2">
      <c r="X7066" s="11"/>
    </row>
    <row r="7067" spans="24:24" x14ac:dyDescent="0.2">
      <c r="X7067" s="11"/>
    </row>
    <row r="7068" spans="24:24" x14ac:dyDescent="0.2">
      <c r="X7068" s="11"/>
    </row>
    <row r="7069" spans="24:24" x14ac:dyDescent="0.2">
      <c r="X7069" s="11"/>
    </row>
    <row r="7070" spans="24:24" x14ac:dyDescent="0.2">
      <c r="X7070" s="11"/>
    </row>
    <row r="7071" spans="24:24" x14ac:dyDescent="0.2">
      <c r="X7071" s="11"/>
    </row>
    <row r="7072" spans="24:24" x14ac:dyDescent="0.2">
      <c r="X7072" s="11"/>
    </row>
    <row r="7073" spans="24:24" x14ac:dyDescent="0.2">
      <c r="X7073" s="11"/>
    </row>
    <row r="7074" spans="24:24" x14ac:dyDescent="0.2">
      <c r="X7074" s="11"/>
    </row>
    <row r="7075" spans="24:24" x14ac:dyDescent="0.2">
      <c r="X7075" s="11"/>
    </row>
    <row r="7076" spans="24:24" x14ac:dyDescent="0.2">
      <c r="X7076" s="11"/>
    </row>
    <row r="7077" spans="24:24" x14ac:dyDescent="0.2">
      <c r="X7077" s="11"/>
    </row>
    <row r="7078" spans="24:24" x14ac:dyDescent="0.2">
      <c r="X7078" s="11"/>
    </row>
    <row r="7079" spans="24:24" x14ac:dyDescent="0.2">
      <c r="X7079" s="11"/>
    </row>
    <row r="7080" spans="24:24" x14ac:dyDescent="0.2">
      <c r="X7080" s="11"/>
    </row>
    <row r="7081" spans="24:24" x14ac:dyDescent="0.2">
      <c r="X7081" s="11"/>
    </row>
    <row r="7082" spans="24:24" x14ac:dyDescent="0.2">
      <c r="X7082" s="11"/>
    </row>
    <row r="7083" spans="24:24" x14ac:dyDescent="0.2">
      <c r="X7083" s="11"/>
    </row>
    <row r="7084" spans="24:24" x14ac:dyDescent="0.2">
      <c r="X7084" s="11"/>
    </row>
    <row r="7085" spans="24:24" x14ac:dyDescent="0.2">
      <c r="X7085" s="11"/>
    </row>
    <row r="7086" spans="24:24" x14ac:dyDescent="0.2">
      <c r="X7086" s="11"/>
    </row>
    <row r="7087" spans="24:24" x14ac:dyDescent="0.2">
      <c r="X7087" s="11"/>
    </row>
    <row r="7088" spans="24:24" x14ac:dyDescent="0.2">
      <c r="X7088" s="11"/>
    </row>
    <row r="7089" spans="24:24" x14ac:dyDescent="0.2">
      <c r="X7089" s="11"/>
    </row>
    <row r="7090" spans="24:24" x14ac:dyDescent="0.2">
      <c r="X7090" s="11"/>
    </row>
    <row r="7091" spans="24:24" x14ac:dyDescent="0.2">
      <c r="X7091" s="11"/>
    </row>
    <row r="7092" spans="24:24" x14ac:dyDescent="0.2">
      <c r="X7092" s="11"/>
    </row>
    <row r="7093" spans="24:24" x14ac:dyDescent="0.2">
      <c r="X7093" s="11"/>
    </row>
    <row r="7094" spans="24:24" x14ac:dyDescent="0.2">
      <c r="X7094" s="11"/>
    </row>
    <row r="7095" spans="24:24" x14ac:dyDescent="0.2">
      <c r="X7095" s="11"/>
    </row>
    <row r="7096" spans="24:24" x14ac:dyDescent="0.2">
      <c r="X7096" s="11"/>
    </row>
    <row r="7097" spans="24:24" x14ac:dyDescent="0.2">
      <c r="X7097" s="11"/>
    </row>
    <row r="7098" spans="24:24" x14ac:dyDescent="0.2">
      <c r="X7098" s="11"/>
    </row>
    <row r="7099" spans="24:24" x14ac:dyDescent="0.2">
      <c r="X7099" s="11"/>
    </row>
    <row r="7100" spans="24:24" x14ac:dyDescent="0.2">
      <c r="X7100" s="11"/>
    </row>
    <row r="7101" spans="24:24" x14ac:dyDescent="0.2">
      <c r="X7101" s="11"/>
    </row>
    <row r="7102" spans="24:24" x14ac:dyDescent="0.2">
      <c r="X7102" s="11"/>
    </row>
    <row r="7103" spans="24:24" x14ac:dyDescent="0.2">
      <c r="X7103" s="11"/>
    </row>
    <row r="7104" spans="24:24" x14ac:dyDescent="0.2">
      <c r="X7104" s="11"/>
    </row>
    <row r="7105" spans="24:24" x14ac:dyDescent="0.2">
      <c r="X7105" s="11"/>
    </row>
    <row r="7106" spans="24:24" x14ac:dyDescent="0.2">
      <c r="X7106" s="11"/>
    </row>
    <row r="7107" spans="24:24" x14ac:dyDescent="0.2">
      <c r="X7107" s="11"/>
    </row>
    <row r="7108" spans="24:24" x14ac:dyDescent="0.2">
      <c r="X7108" s="11"/>
    </row>
    <row r="7109" spans="24:24" x14ac:dyDescent="0.2">
      <c r="X7109" s="11"/>
    </row>
    <row r="7110" spans="24:24" x14ac:dyDescent="0.2">
      <c r="X7110" s="11"/>
    </row>
    <row r="7111" spans="24:24" x14ac:dyDescent="0.2">
      <c r="X7111" s="11"/>
    </row>
    <row r="7112" spans="24:24" x14ac:dyDescent="0.2">
      <c r="X7112" s="11"/>
    </row>
    <row r="7113" spans="24:24" x14ac:dyDescent="0.2">
      <c r="X7113" s="11"/>
    </row>
    <row r="7114" spans="24:24" x14ac:dyDescent="0.2">
      <c r="X7114" s="11"/>
    </row>
    <row r="7115" spans="24:24" x14ac:dyDescent="0.2">
      <c r="X7115" s="11"/>
    </row>
    <row r="7116" spans="24:24" x14ac:dyDescent="0.2">
      <c r="X7116" s="11"/>
    </row>
    <row r="7117" spans="24:24" x14ac:dyDescent="0.2">
      <c r="X7117" s="11"/>
    </row>
    <row r="7118" spans="24:24" x14ac:dyDescent="0.2">
      <c r="X7118" s="11"/>
    </row>
    <row r="7119" spans="24:24" x14ac:dyDescent="0.2">
      <c r="X7119" s="11"/>
    </row>
    <row r="7120" spans="24:24" x14ac:dyDescent="0.2">
      <c r="X7120" s="11"/>
    </row>
    <row r="7121" spans="24:24" x14ac:dyDescent="0.2">
      <c r="X7121" s="11"/>
    </row>
    <row r="7122" spans="24:24" x14ac:dyDescent="0.2">
      <c r="X7122" s="11"/>
    </row>
    <row r="7123" spans="24:24" x14ac:dyDescent="0.2">
      <c r="X7123" s="11"/>
    </row>
    <row r="7124" spans="24:24" x14ac:dyDescent="0.2">
      <c r="X7124" s="11"/>
    </row>
    <row r="7125" spans="24:24" x14ac:dyDescent="0.2">
      <c r="X7125" s="11"/>
    </row>
    <row r="7126" spans="24:24" x14ac:dyDescent="0.2">
      <c r="X7126" s="11"/>
    </row>
    <row r="7127" spans="24:24" x14ac:dyDescent="0.2">
      <c r="X7127" s="11"/>
    </row>
    <row r="7128" spans="24:24" x14ac:dyDescent="0.2">
      <c r="X7128" s="11"/>
    </row>
    <row r="7129" spans="24:24" x14ac:dyDescent="0.2">
      <c r="X7129" s="11"/>
    </row>
    <row r="7130" spans="24:24" x14ac:dyDescent="0.2">
      <c r="X7130" s="11"/>
    </row>
    <row r="7131" spans="24:24" x14ac:dyDescent="0.2">
      <c r="X7131" s="11"/>
    </row>
    <row r="7132" spans="24:24" x14ac:dyDescent="0.2">
      <c r="X7132" s="11"/>
    </row>
    <row r="7133" spans="24:24" x14ac:dyDescent="0.2">
      <c r="X7133" s="11"/>
    </row>
    <row r="7134" spans="24:24" x14ac:dyDescent="0.2">
      <c r="X7134" s="11"/>
    </row>
    <row r="7135" spans="24:24" x14ac:dyDescent="0.2">
      <c r="X7135" s="11"/>
    </row>
    <row r="7136" spans="24:24" x14ac:dyDescent="0.2">
      <c r="X7136" s="11"/>
    </row>
    <row r="7137" spans="24:24" x14ac:dyDescent="0.2">
      <c r="X7137" s="11"/>
    </row>
    <row r="7138" spans="24:24" x14ac:dyDescent="0.2">
      <c r="X7138" s="11"/>
    </row>
    <row r="7139" spans="24:24" x14ac:dyDescent="0.2">
      <c r="X7139" s="11"/>
    </row>
    <row r="7140" spans="24:24" x14ac:dyDescent="0.2">
      <c r="X7140" s="11"/>
    </row>
    <row r="7141" spans="24:24" x14ac:dyDescent="0.2">
      <c r="X7141" s="11"/>
    </row>
    <row r="7142" spans="24:24" x14ac:dyDescent="0.2">
      <c r="X7142" s="11"/>
    </row>
    <row r="7143" spans="24:24" x14ac:dyDescent="0.2">
      <c r="X7143" s="11"/>
    </row>
    <row r="7144" spans="24:24" x14ac:dyDescent="0.2">
      <c r="X7144" s="11"/>
    </row>
    <row r="7145" spans="24:24" x14ac:dyDescent="0.2">
      <c r="X7145" s="11"/>
    </row>
    <row r="7146" spans="24:24" x14ac:dyDescent="0.2">
      <c r="X7146" s="11"/>
    </row>
    <row r="7147" spans="24:24" x14ac:dyDescent="0.2">
      <c r="X7147" s="11"/>
    </row>
    <row r="7148" spans="24:24" x14ac:dyDescent="0.2">
      <c r="X7148" s="11"/>
    </row>
    <row r="7149" spans="24:24" x14ac:dyDescent="0.2">
      <c r="X7149" s="11"/>
    </row>
    <row r="7150" spans="24:24" x14ac:dyDescent="0.2">
      <c r="X7150" s="11"/>
    </row>
    <row r="7151" spans="24:24" x14ac:dyDescent="0.2">
      <c r="X7151" s="11"/>
    </row>
    <row r="7152" spans="24:24" x14ac:dyDescent="0.2">
      <c r="X7152" s="11"/>
    </row>
    <row r="7153" spans="24:24" x14ac:dyDescent="0.2">
      <c r="X7153" s="11"/>
    </row>
    <row r="7154" spans="24:24" x14ac:dyDescent="0.2">
      <c r="X7154" s="11"/>
    </row>
    <row r="7155" spans="24:24" x14ac:dyDescent="0.2">
      <c r="X7155" s="11"/>
    </row>
    <row r="7156" spans="24:24" x14ac:dyDescent="0.2">
      <c r="X7156" s="11"/>
    </row>
    <row r="7157" spans="24:24" x14ac:dyDescent="0.2">
      <c r="X7157" s="11"/>
    </row>
    <row r="7158" spans="24:24" x14ac:dyDescent="0.2">
      <c r="X7158" s="11"/>
    </row>
    <row r="7159" spans="24:24" x14ac:dyDescent="0.2">
      <c r="X7159" s="11"/>
    </row>
    <row r="7160" spans="24:24" x14ac:dyDescent="0.2">
      <c r="X7160" s="11"/>
    </row>
    <row r="7161" spans="24:24" x14ac:dyDescent="0.2">
      <c r="X7161" s="11"/>
    </row>
    <row r="7162" spans="24:24" x14ac:dyDescent="0.2">
      <c r="X7162" s="11"/>
    </row>
    <row r="7163" spans="24:24" x14ac:dyDescent="0.2">
      <c r="X7163" s="11"/>
    </row>
    <row r="7164" spans="24:24" x14ac:dyDescent="0.2">
      <c r="X7164" s="11"/>
    </row>
    <row r="7165" spans="24:24" x14ac:dyDescent="0.2">
      <c r="X7165" s="11"/>
    </row>
    <row r="7166" spans="24:24" x14ac:dyDescent="0.2">
      <c r="X7166" s="11"/>
    </row>
    <row r="7167" spans="24:24" x14ac:dyDescent="0.2">
      <c r="X7167" s="11"/>
    </row>
    <row r="7168" spans="24:24" x14ac:dyDescent="0.2">
      <c r="X7168" s="11"/>
    </row>
    <row r="7169" spans="24:24" x14ac:dyDescent="0.2">
      <c r="X7169" s="11"/>
    </row>
    <row r="7170" spans="24:24" x14ac:dyDescent="0.2">
      <c r="X7170" s="11"/>
    </row>
    <row r="7171" spans="24:24" x14ac:dyDescent="0.2">
      <c r="X7171" s="11"/>
    </row>
    <row r="7172" spans="24:24" x14ac:dyDescent="0.2">
      <c r="X7172" s="11"/>
    </row>
    <row r="7173" spans="24:24" x14ac:dyDescent="0.2">
      <c r="X7173" s="11"/>
    </row>
    <row r="7174" spans="24:24" x14ac:dyDescent="0.2">
      <c r="X7174" s="11"/>
    </row>
    <row r="7175" spans="24:24" x14ac:dyDescent="0.2">
      <c r="X7175" s="11"/>
    </row>
    <row r="7176" spans="24:24" x14ac:dyDescent="0.2">
      <c r="X7176" s="11"/>
    </row>
    <row r="7177" spans="24:24" x14ac:dyDescent="0.2">
      <c r="X7177" s="11"/>
    </row>
    <row r="7178" spans="24:24" x14ac:dyDescent="0.2">
      <c r="X7178" s="11"/>
    </row>
    <row r="7179" spans="24:24" x14ac:dyDescent="0.2">
      <c r="X7179" s="11"/>
    </row>
    <row r="7180" spans="24:24" x14ac:dyDescent="0.2">
      <c r="X7180" s="11"/>
    </row>
    <row r="7181" spans="24:24" x14ac:dyDescent="0.2">
      <c r="X7181" s="11"/>
    </row>
    <row r="7182" spans="24:24" x14ac:dyDescent="0.2">
      <c r="X7182" s="11"/>
    </row>
    <row r="7183" spans="24:24" x14ac:dyDescent="0.2">
      <c r="X7183" s="11"/>
    </row>
    <row r="7184" spans="24:24" x14ac:dyDescent="0.2">
      <c r="X7184" s="11"/>
    </row>
    <row r="7185" spans="24:24" x14ac:dyDescent="0.2">
      <c r="X7185" s="11"/>
    </row>
    <row r="7186" spans="24:24" x14ac:dyDescent="0.2">
      <c r="X7186" s="11"/>
    </row>
    <row r="7187" spans="24:24" x14ac:dyDescent="0.2">
      <c r="X7187" s="11"/>
    </row>
    <row r="7188" spans="24:24" x14ac:dyDescent="0.2">
      <c r="X7188" s="11"/>
    </row>
    <row r="7189" spans="24:24" x14ac:dyDescent="0.2">
      <c r="X7189" s="11"/>
    </row>
    <row r="7190" spans="24:24" x14ac:dyDescent="0.2">
      <c r="X7190" s="11"/>
    </row>
    <row r="7191" spans="24:24" x14ac:dyDescent="0.2">
      <c r="X7191" s="11"/>
    </row>
    <row r="7192" spans="24:24" x14ac:dyDescent="0.2">
      <c r="X7192" s="11"/>
    </row>
    <row r="7193" spans="24:24" x14ac:dyDescent="0.2">
      <c r="X7193" s="11"/>
    </row>
    <row r="7194" spans="24:24" x14ac:dyDescent="0.2">
      <c r="X7194" s="11"/>
    </row>
    <row r="7195" spans="24:24" x14ac:dyDescent="0.2">
      <c r="X7195" s="11"/>
    </row>
    <row r="7196" spans="24:24" x14ac:dyDescent="0.2">
      <c r="X7196" s="11"/>
    </row>
    <row r="7197" spans="24:24" x14ac:dyDescent="0.2">
      <c r="X7197" s="11"/>
    </row>
    <row r="7198" spans="24:24" x14ac:dyDescent="0.2">
      <c r="X7198" s="11"/>
    </row>
    <row r="7199" spans="24:24" x14ac:dyDescent="0.2">
      <c r="X7199" s="11"/>
    </row>
    <row r="7200" spans="24:24" x14ac:dyDescent="0.2">
      <c r="X7200" s="11"/>
    </row>
    <row r="7201" spans="24:24" x14ac:dyDescent="0.2">
      <c r="X7201" s="11"/>
    </row>
    <row r="7202" spans="24:24" x14ac:dyDescent="0.2">
      <c r="X7202" s="11"/>
    </row>
    <row r="7203" spans="24:24" x14ac:dyDescent="0.2">
      <c r="X7203" s="11"/>
    </row>
    <row r="7204" spans="24:24" x14ac:dyDescent="0.2">
      <c r="X7204" s="11"/>
    </row>
    <row r="7205" spans="24:24" x14ac:dyDescent="0.2">
      <c r="X7205" s="11"/>
    </row>
    <row r="7206" spans="24:24" x14ac:dyDescent="0.2">
      <c r="X7206" s="11"/>
    </row>
    <row r="7207" spans="24:24" x14ac:dyDescent="0.2">
      <c r="X7207" s="11"/>
    </row>
    <row r="7208" spans="24:24" x14ac:dyDescent="0.2">
      <c r="X7208" s="11"/>
    </row>
    <row r="7209" spans="24:24" x14ac:dyDescent="0.2">
      <c r="X7209" s="11"/>
    </row>
    <row r="7210" spans="24:24" x14ac:dyDescent="0.2">
      <c r="X7210" s="11"/>
    </row>
    <row r="7211" spans="24:24" x14ac:dyDescent="0.2">
      <c r="X7211" s="11"/>
    </row>
    <row r="7212" spans="24:24" x14ac:dyDescent="0.2">
      <c r="X7212" s="11"/>
    </row>
    <row r="7213" spans="24:24" x14ac:dyDescent="0.2">
      <c r="X7213" s="11"/>
    </row>
    <row r="7214" spans="24:24" x14ac:dyDescent="0.2">
      <c r="X7214" s="11"/>
    </row>
    <row r="7215" spans="24:24" x14ac:dyDescent="0.2">
      <c r="X7215" s="11"/>
    </row>
    <row r="7216" spans="24:24" x14ac:dyDescent="0.2">
      <c r="X7216" s="11"/>
    </row>
    <row r="7217" spans="24:24" x14ac:dyDescent="0.2">
      <c r="X7217" s="11"/>
    </row>
    <row r="7218" spans="24:24" x14ac:dyDescent="0.2">
      <c r="X7218" s="11"/>
    </row>
    <row r="7219" spans="24:24" x14ac:dyDescent="0.2">
      <c r="X7219" s="11"/>
    </row>
    <row r="7220" spans="24:24" x14ac:dyDescent="0.2">
      <c r="X7220" s="11"/>
    </row>
    <row r="7221" spans="24:24" x14ac:dyDescent="0.2">
      <c r="X7221" s="11"/>
    </row>
    <row r="7222" spans="24:24" x14ac:dyDescent="0.2">
      <c r="X7222" s="11"/>
    </row>
    <row r="7223" spans="24:24" x14ac:dyDescent="0.2">
      <c r="X7223" s="11"/>
    </row>
    <row r="7224" spans="24:24" x14ac:dyDescent="0.2">
      <c r="X7224" s="11"/>
    </row>
    <row r="7225" spans="24:24" x14ac:dyDescent="0.2">
      <c r="X7225" s="11"/>
    </row>
    <row r="7226" spans="24:24" x14ac:dyDescent="0.2">
      <c r="X7226" s="11"/>
    </row>
    <row r="7227" spans="24:24" x14ac:dyDescent="0.2">
      <c r="X7227" s="11"/>
    </row>
    <row r="7228" spans="24:24" x14ac:dyDescent="0.2">
      <c r="X7228" s="11"/>
    </row>
    <row r="7229" spans="24:24" x14ac:dyDescent="0.2">
      <c r="X7229" s="11"/>
    </row>
    <row r="7230" spans="24:24" x14ac:dyDescent="0.2">
      <c r="X7230" s="11"/>
    </row>
    <row r="7231" spans="24:24" x14ac:dyDescent="0.2">
      <c r="X7231" s="11"/>
    </row>
    <row r="7232" spans="24:24" x14ac:dyDescent="0.2">
      <c r="X7232" s="11"/>
    </row>
    <row r="7233" spans="24:24" x14ac:dyDescent="0.2">
      <c r="X7233" s="11"/>
    </row>
    <row r="7234" spans="24:24" x14ac:dyDescent="0.2">
      <c r="X7234" s="11"/>
    </row>
    <row r="7235" spans="24:24" x14ac:dyDescent="0.2">
      <c r="X7235" s="11"/>
    </row>
    <row r="7236" spans="24:24" x14ac:dyDescent="0.2">
      <c r="X7236" s="11"/>
    </row>
    <row r="7237" spans="24:24" x14ac:dyDescent="0.2">
      <c r="X7237" s="11"/>
    </row>
    <row r="7238" spans="24:24" x14ac:dyDescent="0.2">
      <c r="X7238" s="11"/>
    </row>
    <row r="7239" spans="24:24" x14ac:dyDescent="0.2">
      <c r="X7239" s="11"/>
    </row>
    <row r="7240" spans="24:24" x14ac:dyDescent="0.2">
      <c r="X7240" s="11"/>
    </row>
    <row r="7241" spans="24:24" x14ac:dyDescent="0.2">
      <c r="X7241" s="11"/>
    </row>
    <row r="7242" spans="24:24" x14ac:dyDescent="0.2">
      <c r="X7242" s="11"/>
    </row>
    <row r="7243" spans="24:24" x14ac:dyDescent="0.2">
      <c r="X7243" s="11"/>
    </row>
    <row r="7244" spans="24:24" x14ac:dyDescent="0.2">
      <c r="X7244" s="11"/>
    </row>
    <row r="7245" spans="24:24" x14ac:dyDescent="0.2">
      <c r="X7245" s="11"/>
    </row>
    <row r="7246" spans="24:24" x14ac:dyDescent="0.2">
      <c r="X7246" s="11"/>
    </row>
    <row r="7247" spans="24:24" x14ac:dyDescent="0.2">
      <c r="X7247" s="11"/>
    </row>
    <row r="7248" spans="24:24" x14ac:dyDescent="0.2">
      <c r="X7248" s="11"/>
    </row>
    <row r="7249" spans="24:24" x14ac:dyDescent="0.2">
      <c r="X7249" s="11"/>
    </row>
    <row r="7250" spans="24:24" x14ac:dyDescent="0.2">
      <c r="X7250" s="11"/>
    </row>
    <row r="7251" spans="24:24" x14ac:dyDescent="0.2">
      <c r="X7251" s="11"/>
    </row>
    <row r="7252" spans="24:24" x14ac:dyDescent="0.2">
      <c r="X7252" s="11"/>
    </row>
    <row r="7253" spans="24:24" x14ac:dyDescent="0.2">
      <c r="X7253" s="11"/>
    </row>
    <row r="7254" spans="24:24" x14ac:dyDescent="0.2">
      <c r="X7254" s="11"/>
    </row>
    <row r="7255" spans="24:24" x14ac:dyDescent="0.2">
      <c r="X7255" s="11"/>
    </row>
    <row r="7256" spans="24:24" x14ac:dyDescent="0.2">
      <c r="X7256" s="11"/>
    </row>
    <row r="7257" spans="24:24" x14ac:dyDescent="0.2">
      <c r="X7257" s="11"/>
    </row>
    <row r="7258" spans="24:24" x14ac:dyDescent="0.2">
      <c r="X7258" s="11"/>
    </row>
    <row r="7259" spans="24:24" x14ac:dyDescent="0.2">
      <c r="X7259" s="11"/>
    </row>
    <row r="7260" spans="24:24" x14ac:dyDescent="0.2">
      <c r="X7260" s="11"/>
    </row>
    <row r="7261" spans="24:24" x14ac:dyDescent="0.2">
      <c r="X7261" s="11"/>
    </row>
    <row r="7262" spans="24:24" x14ac:dyDescent="0.2">
      <c r="X7262" s="11"/>
    </row>
    <row r="7263" spans="24:24" x14ac:dyDescent="0.2">
      <c r="X7263" s="11"/>
    </row>
    <row r="7264" spans="24:24" x14ac:dyDescent="0.2">
      <c r="X7264" s="11"/>
    </row>
    <row r="7265" spans="24:24" x14ac:dyDescent="0.2">
      <c r="X7265" s="11"/>
    </row>
    <row r="7266" spans="24:24" x14ac:dyDescent="0.2">
      <c r="X7266" s="11"/>
    </row>
    <row r="7267" spans="24:24" x14ac:dyDescent="0.2">
      <c r="X7267" s="11"/>
    </row>
    <row r="7268" spans="24:24" x14ac:dyDescent="0.2">
      <c r="X7268" s="11"/>
    </row>
    <row r="7269" spans="24:24" x14ac:dyDescent="0.2">
      <c r="X7269" s="11"/>
    </row>
    <row r="7270" spans="24:24" x14ac:dyDescent="0.2">
      <c r="X7270" s="11"/>
    </row>
    <row r="7271" spans="24:24" x14ac:dyDescent="0.2">
      <c r="X7271" s="11"/>
    </row>
    <row r="7272" spans="24:24" x14ac:dyDescent="0.2">
      <c r="X7272" s="11"/>
    </row>
    <row r="7273" spans="24:24" x14ac:dyDescent="0.2">
      <c r="X7273" s="11"/>
    </row>
    <row r="7274" spans="24:24" x14ac:dyDescent="0.2">
      <c r="X7274" s="11"/>
    </row>
    <row r="7275" spans="24:24" x14ac:dyDescent="0.2">
      <c r="X7275" s="11"/>
    </row>
    <row r="7276" spans="24:24" x14ac:dyDescent="0.2">
      <c r="X7276" s="11"/>
    </row>
    <row r="7277" spans="24:24" x14ac:dyDescent="0.2">
      <c r="X7277" s="11"/>
    </row>
    <row r="7278" spans="24:24" x14ac:dyDescent="0.2">
      <c r="X7278" s="11"/>
    </row>
    <row r="7279" spans="24:24" x14ac:dyDescent="0.2">
      <c r="X7279" s="11"/>
    </row>
    <row r="7280" spans="24:24" x14ac:dyDescent="0.2">
      <c r="X7280" s="11"/>
    </row>
    <row r="7281" spans="24:24" x14ac:dyDescent="0.2">
      <c r="X7281" s="11"/>
    </row>
    <row r="7282" spans="24:24" x14ac:dyDescent="0.2">
      <c r="X7282" s="11"/>
    </row>
    <row r="7283" spans="24:24" x14ac:dyDescent="0.2">
      <c r="X7283" s="11"/>
    </row>
    <row r="7284" spans="24:24" x14ac:dyDescent="0.2">
      <c r="X7284" s="11"/>
    </row>
    <row r="7285" spans="24:24" x14ac:dyDescent="0.2">
      <c r="X7285" s="11"/>
    </row>
    <row r="7286" spans="24:24" x14ac:dyDescent="0.2">
      <c r="X7286" s="11"/>
    </row>
    <row r="7287" spans="24:24" x14ac:dyDescent="0.2">
      <c r="X7287" s="11"/>
    </row>
    <row r="7288" spans="24:24" x14ac:dyDescent="0.2">
      <c r="X7288" s="11"/>
    </row>
    <row r="7289" spans="24:24" x14ac:dyDescent="0.2">
      <c r="X7289" s="11"/>
    </row>
    <row r="7290" spans="24:24" x14ac:dyDescent="0.2">
      <c r="X7290" s="11"/>
    </row>
    <row r="7291" spans="24:24" x14ac:dyDescent="0.2">
      <c r="X7291" s="11"/>
    </row>
    <row r="7292" spans="24:24" x14ac:dyDescent="0.2">
      <c r="X7292" s="11"/>
    </row>
    <row r="7293" spans="24:24" x14ac:dyDescent="0.2">
      <c r="X7293" s="11"/>
    </row>
    <row r="7294" spans="24:24" x14ac:dyDescent="0.2">
      <c r="X7294" s="11"/>
    </row>
    <row r="7295" spans="24:24" x14ac:dyDescent="0.2">
      <c r="X7295" s="11"/>
    </row>
    <row r="7296" spans="24:24" x14ac:dyDescent="0.2">
      <c r="X7296" s="11"/>
    </row>
    <row r="7297" spans="24:24" x14ac:dyDescent="0.2">
      <c r="X7297" s="11"/>
    </row>
    <row r="7298" spans="24:24" x14ac:dyDescent="0.2">
      <c r="X7298" s="11"/>
    </row>
    <row r="7299" spans="24:24" x14ac:dyDescent="0.2">
      <c r="X7299" s="11"/>
    </row>
    <row r="7300" spans="24:24" x14ac:dyDescent="0.2">
      <c r="X7300" s="11"/>
    </row>
    <row r="7301" spans="24:24" x14ac:dyDescent="0.2">
      <c r="X7301" s="11"/>
    </row>
    <row r="7302" spans="24:24" x14ac:dyDescent="0.2">
      <c r="X7302" s="11"/>
    </row>
    <row r="7303" spans="24:24" x14ac:dyDescent="0.2">
      <c r="X7303" s="11"/>
    </row>
    <row r="7304" spans="24:24" x14ac:dyDescent="0.2">
      <c r="X7304" s="11"/>
    </row>
    <row r="7305" spans="24:24" x14ac:dyDescent="0.2">
      <c r="X7305" s="11"/>
    </row>
    <row r="7306" spans="24:24" x14ac:dyDescent="0.2">
      <c r="X7306" s="11"/>
    </row>
    <row r="7307" spans="24:24" x14ac:dyDescent="0.2">
      <c r="X7307" s="11"/>
    </row>
    <row r="7308" spans="24:24" x14ac:dyDescent="0.2">
      <c r="X7308" s="11"/>
    </row>
    <row r="7309" spans="24:24" x14ac:dyDescent="0.2">
      <c r="X7309" s="11"/>
    </row>
    <row r="7310" spans="24:24" x14ac:dyDescent="0.2">
      <c r="X7310" s="11"/>
    </row>
    <row r="7311" spans="24:24" x14ac:dyDescent="0.2">
      <c r="X7311" s="11"/>
    </row>
    <row r="7312" spans="24:24" x14ac:dyDescent="0.2">
      <c r="X7312" s="11"/>
    </row>
    <row r="7313" spans="24:24" x14ac:dyDescent="0.2">
      <c r="X7313" s="11"/>
    </row>
    <row r="7314" spans="24:24" x14ac:dyDescent="0.2">
      <c r="X7314" s="11"/>
    </row>
    <row r="7315" spans="24:24" x14ac:dyDescent="0.2">
      <c r="X7315" s="11"/>
    </row>
    <row r="7316" spans="24:24" x14ac:dyDescent="0.2">
      <c r="X7316" s="11"/>
    </row>
    <row r="7317" spans="24:24" x14ac:dyDescent="0.2">
      <c r="X7317" s="11"/>
    </row>
    <row r="7318" spans="24:24" x14ac:dyDescent="0.2">
      <c r="X7318" s="11"/>
    </row>
    <row r="7319" spans="24:24" x14ac:dyDescent="0.2">
      <c r="X7319" s="11"/>
    </row>
    <row r="7320" spans="24:24" x14ac:dyDescent="0.2">
      <c r="X7320" s="11"/>
    </row>
    <row r="7321" spans="24:24" x14ac:dyDescent="0.2">
      <c r="X7321" s="11"/>
    </row>
    <row r="7322" spans="24:24" x14ac:dyDescent="0.2">
      <c r="X7322" s="11"/>
    </row>
    <row r="7323" spans="24:24" x14ac:dyDescent="0.2">
      <c r="X7323" s="11"/>
    </row>
    <row r="7324" spans="24:24" x14ac:dyDescent="0.2">
      <c r="X7324" s="11"/>
    </row>
    <row r="7325" spans="24:24" x14ac:dyDescent="0.2">
      <c r="X7325" s="11"/>
    </row>
    <row r="7326" spans="24:24" x14ac:dyDescent="0.2">
      <c r="X7326" s="11"/>
    </row>
    <row r="7327" spans="24:24" x14ac:dyDescent="0.2">
      <c r="X7327" s="11"/>
    </row>
    <row r="7328" spans="24:24" x14ac:dyDescent="0.2">
      <c r="X7328" s="11"/>
    </row>
    <row r="7329" spans="24:24" x14ac:dyDescent="0.2">
      <c r="X7329" s="11"/>
    </row>
    <row r="7330" spans="24:24" x14ac:dyDescent="0.2">
      <c r="X7330" s="11"/>
    </row>
    <row r="7331" spans="24:24" x14ac:dyDescent="0.2">
      <c r="X7331" s="11"/>
    </row>
    <row r="7332" spans="24:24" x14ac:dyDescent="0.2">
      <c r="X7332" s="11"/>
    </row>
    <row r="7333" spans="24:24" x14ac:dyDescent="0.2">
      <c r="X7333" s="11"/>
    </row>
    <row r="7334" spans="24:24" x14ac:dyDescent="0.2">
      <c r="X7334" s="11"/>
    </row>
    <row r="7335" spans="24:24" x14ac:dyDescent="0.2">
      <c r="X7335" s="11"/>
    </row>
    <row r="7336" spans="24:24" x14ac:dyDescent="0.2">
      <c r="X7336" s="11"/>
    </row>
    <row r="7337" spans="24:24" x14ac:dyDescent="0.2">
      <c r="X7337" s="11"/>
    </row>
    <row r="7338" spans="24:24" x14ac:dyDescent="0.2">
      <c r="X7338" s="11"/>
    </row>
    <row r="7339" spans="24:24" x14ac:dyDescent="0.2">
      <c r="X7339" s="11"/>
    </row>
    <row r="7340" spans="24:24" x14ac:dyDescent="0.2">
      <c r="X7340" s="11"/>
    </row>
    <row r="7341" spans="24:24" x14ac:dyDescent="0.2">
      <c r="X7341" s="11"/>
    </row>
    <row r="7342" spans="24:24" x14ac:dyDescent="0.2">
      <c r="X7342" s="11"/>
    </row>
    <row r="7343" spans="24:24" x14ac:dyDescent="0.2">
      <c r="X7343" s="11"/>
    </row>
    <row r="7344" spans="24:24" x14ac:dyDescent="0.2">
      <c r="X7344" s="11"/>
    </row>
    <row r="7345" spans="24:24" x14ac:dyDescent="0.2">
      <c r="X7345" s="11"/>
    </row>
    <row r="7346" spans="24:24" x14ac:dyDescent="0.2">
      <c r="X7346" s="11"/>
    </row>
    <row r="7347" spans="24:24" x14ac:dyDescent="0.2">
      <c r="X7347" s="11"/>
    </row>
    <row r="7348" spans="24:24" x14ac:dyDescent="0.2">
      <c r="X7348" s="11"/>
    </row>
    <row r="7349" spans="24:24" x14ac:dyDescent="0.2">
      <c r="X7349" s="11"/>
    </row>
    <row r="7350" spans="24:24" x14ac:dyDescent="0.2">
      <c r="X7350" s="11"/>
    </row>
    <row r="7351" spans="24:24" x14ac:dyDescent="0.2">
      <c r="X7351" s="11"/>
    </row>
    <row r="7352" spans="24:24" x14ac:dyDescent="0.2">
      <c r="X7352" s="11"/>
    </row>
    <row r="7353" spans="24:24" x14ac:dyDescent="0.2">
      <c r="X7353" s="11"/>
    </row>
    <row r="7354" spans="24:24" x14ac:dyDescent="0.2">
      <c r="X7354" s="11"/>
    </row>
    <row r="7355" spans="24:24" x14ac:dyDescent="0.2">
      <c r="X7355" s="11"/>
    </row>
    <row r="7356" spans="24:24" x14ac:dyDescent="0.2">
      <c r="X7356" s="11"/>
    </row>
    <row r="7357" spans="24:24" x14ac:dyDescent="0.2">
      <c r="X7357" s="11"/>
    </row>
    <row r="7358" spans="24:24" x14ac:dyDescent="0.2">
      <c r="X7358" s="11"/>
    </row>
    <row r="7359" spans="24:24" x14ac:dyDescent="0.2">
      <c r="X7359" s="11"/>
    </row>
    <row r="7360" spans="24:24" x14ac:dyDescent="0.2">
      <c r="X7360" s="11"/>
    </row>
    <row r="7361" spans="24:24" x14ac:dyDescent="0.2">
      <c r="X7361" s="11"/>
    </row>
    <row r="7362" spans="24:24" x14ac:dyDescent="0.2">
      <c r="X7362" s="11"/>
    </row>
    <row r="7363" spans="24:24" x14ac:dyDescent="0.2">
      <c r="X7363" s="11"/>
    </row>
    <row r="7364" spans="24:24" x14ac:dyDescent="0.2">
      <c r="X7364" s="11"/>
    </row>
    <row r="7365" spans="24:24" x14ac:dyDescent="0.2">
      <c r="X7365" s="11"/>
    </row>
    <row r="7366" spans="24:24" x14ac:dyDescent="0.2">
      <c r="X7366" s="11"/>
    </row>
    <row r="7367" spans="24:24" x14ac:dyDescent="0.2">
      <c r="X7367" s="11"/>
    </row>
    <row r="7368" spans="24:24" x14ac:dyDescent="0.2">
      <c r="X7368" s="11"/>
    </row>
    <row r="7369" spans="24:24" x14ac:dyDescent="0.2">
      <c r="X7369" s="11"/>
    </row>
    <row r="7370" spans="24:24" x14ac:dyDescent="0.2">
      <c r="X7370" s="11"/>
    </row>
    <row r="7371" spans="24:24" x14ac:dyDescent="0.2">
      <c r="X7371" s="11"/>
    </row>
    <row r="7372" spans="24:24" x14ac:dyDescent="0.2">
      <c r="X7372" s="11"/>
    </row>
    <row r="7373" spans="24:24" x14ac:dyDescent="0.2">
      <c r="X7373" s="11"/>
    </row>
    <row r="7374" spans="24:24" x14ac:dyDescent="0.2">
      <c r="X7374" s="11"/>
    </row>
    <row r="7375" spans="24:24" x14ac:dyDescent="0.2">
      <c r="X7375" s="11"/>
    </row>
    <row r="7376" spans="24:24" x14ac:dyDescent="0.2">
      <c r="X7376" s="11"/>
    </row>
    <row r="7377" spans="24:24" x14ac:dyDescent="0.2">
      <c r="X7377" s="11"/>
    </row>
    <row r="7378" spans="24:24" x14ac:dyDescent="0.2">
      <c r="X7378" s="11"/>
    </row>
    <row r="7379" spans="24:24" x14ac:dyDescent="0.2">
      <c r="X7379" s="11"/>
    </row>
    <row r="7380" spans="24:24" x14ac:dyDescent="0.2">
      <c r="X7380" s="11"/>
    </row>
    <row r="7381" spans="24:24" x14ac:dyDescent="0.2">
      <c r="X7381" s="11"/>
    </row>
    <row r="7382" spans="24:24" x14ac:dyDescent="0.2">
      <c r="X7382" s="11"/>
    </row>
    <row r="7383" spans="24:24" x14ac:dyDescent="0.2">
      <c r="X7383" s="11"/>
    </row>
    <row r="7384" spans="24:24" x14ac:dyDescent="0.2">
      <c r="X7384" s="11"/>
    </row>
    <row r="7385" spans="24:24" x14ac:dyDescent="0.2">
      <c r="X7385" s="11"/>
    </row>
    <row r="7386" spans="24:24" x14ac:dyDescent="0.2">
      <c r="X7386" s="11"/>
    </row>
    <row r="7387" spans="24:24" x14ac:dyDescent="0.2">
      <c r="X7387" s="11"/>
    </row>
    <row r="7388" spans="24:24" x14ac:dyDescent="0.2">
      <c r="X7388" s="11"/>
    </row>
    <row r="7389" spans="24:24" x14ac:dyDescent="0.2">
      <c r="X7389" s="11"/>
    </row>
    <row r="7390" spans="24:24" x14ac:dyDescent="0.2">
      <c r="X7390" s="11"/>
    </row>
    <row r="7391" spans="24:24" x14ac:dyDescent="0.2">
      <c r="X7391" s="11"/>
    </row>
    <row r="7392" spans="24:24" x14ac:dyDescent="0.2">
      <c r="X7392" s="11"/>
    </row>
    <row r="7393" spans="24:24" x14ac:dyDescent="0.2">
      <c r="X7393" s="11"/>
    </row>
    <row r="7394" spans="24:24" x14ac:dyDescent="0.2">
      <c r="X7394" s="11"/>
    </row>
    <row r="7395" spans="24:24" x14ac:dyDescent="0.2">
      <c r="X7395" s="11"/>
    </row>
    <row r="7396" spans="24:24" x14ac:dyDescent="0.2">
      <c r="X7396" s="11"/>
    </row>
    <row r="7397" spans="24:24" x14ac:dyDescent="0.2">
      <c r="X7397" s="11"/>
    </row>
    <row r="7398" spans="24:24" x14ac:dyDescent="0.2">
      <c r="X7398" s="11"/>
    </row>
    <row r="7399" spans="24:24" x14ac:dyDescent="0.2">
      <c r="X7399" s="11"/>
    </row>
    <row r="7400" spans="24:24" x14ac:dyDescent="0.2">
      <c r="X7400" s="11"/>
    </row>
    <row r="7401" spans="24:24" x14ac:dyDescent="0.2">
      <c r="X7401" s="11"/>
    </row>
    <row r="7402" spans="24:24" x14ac:dyDescent="0.2">
      <c r="X7402" s="11"/>
    </row>
    <row r="7403" spans="24:24" x14ac:dyDescent="0.2">
      <c r="X7403" s="11"/>
    </row>
    <row r="7404" spans="24:24" x14ac:dyDescent="0.2">
      <c r="X7404" s="11"/>
    </row>
    <row r="7405" spans="24:24" x14ac:dyDescent="0.2">
      <c r="X7405" s="11"/>
    </row>
    <row r="7406" spans="24:24" x14ac:dyDescent="0.2">
      <c r="X7406" s="11"/>
    </row>
    <row r="7407" spans="24:24" x14ac:dyDescent="0.2">
      <c r="X7407" s="11"/>
    </row>
    <row r="7408" spans="24:24" x14ac:dyDescent="0.2">
      <c r="X7408" s="11"/>
    </row>
    <row r="7409" spans="24:24" x14ac:dyDescent="0.2">
      <c r="X7409" s="11"/>
    </row>
    <row r="7410" spans="24:24" x14ac:dyDescent="0.2">
      <c r="X7410" s="11"/>
    </row>
    <row r="7411" spans="24:24" x14ac:dyDescent="0.2">
      <c r="X7411" s="11"/>
    </row>
    <row r="7412" spans="24:24" x14ac:dyDescent="0.2">
      <c r="X7412" s="11"/>
    </row>
    <row r="7413" spans="24:24" x14ac:dyDescent="0.2">
      <c r="X7413" s="11"/>
    </row>
    <row r="7414" spans="24:24" x14ac:dyDescent="0.2">
      <c r="X7414" s="11"/>
    </row>
    <row r="7415" spans="24:24" x14ac:dyDescent="0.2">
      <c r="X7415" s="11"/>
    </row>
    <row r="7416" spans="24:24" x14ac:dyDescent="0.2">
      <c r="X7416" s="11"/>
    </row>
    <row r="7417" spans="24:24" x14ac:dyDescent="0.2">
      <c r="X7417" s="11"/>
    </row>
    <row r="7418" spans="24:24" x14ac:dyDescent="0.2">
      <c r="X7418" s="11"/>
    </row>
    <row r="7419" spans="24:24" x14ac:dyDescent="0.2">
      <c r="X7419" s="11"/>
    </row>
    <row r="7420" spans="24:24" x14ac:dyDescent="0.2">
      <c r="X7420" s="11"/>
    </row>
    <row r="7421" spans="24:24" x14ac:dyDescent="0.2">
      <c r="X7421" s="11"/>
    </row>
    <row r="7422" spans="24:24" x14ac:dyDescent="0.2">
      <c r="X7422" s="11"/>
    </row>
    <row r="7423" spans="24:24" x14ac:dyDescent="0.2">
      <c r="X7423" s="11"/>
    </row>
    <row r="7424" spans="24:24" x14ac:dyDescent="0.2">
      <c r="X7424" s="11"/>
    </row>
    <row r="7425" spans="24:24" x14ac:dyDescent="0.2">
      <c r="X7425" s="11"/>
    </row>
    <row r="7426" spans="24:24" x14ac:dyDescent="0.2">
      <c r="X7426" s="11"/>
    </row>
    <row r="7427" spans="24:24" x14ac:dyDescent="0.2">
      <c r="X7427" s="11"/>
    </row>
    <row r="7428" spans="24:24" x14ac:dyDescent="0.2">
      <c r="X7428" s="11"/>
    </row>
    <row r="7429" spans="24:24" x14ac:dyDescent="0.2">
      <c r="X7429" s="11"/>
    </row>
    <row r="7430" spans="24:24" x14ac:dyDescent="0.2">
      <c r="X7430" s="11"/>
    </row>
    <row r="7431" spans="24:24" x14ac:dyDescent="0.2">
      <c r="X7431" s="11"/>
    </row>
    <row r="7432" spans="24:24" x14ac:dyDescent="0.2">
      <c r="X7432" s="11"/>
    </row>
    <row r="7433" spans="24:24" x14ac:dyDescent="0.2">
      <c r="X7433" s="11"/>
    </row>
    <row r="7434" spans="24:24" x14ac:dyDescent="0.2">
      <c r="X7434" s="11"/>
    </row>
    <row r="7435" spans="24:24" x14ac:dyDescent="0.2">
      <c r="X7435" s="11"/>
    </row>
    <row r="7436" spans="24:24" x14ac:dyDescent="0.2">
      <c r="X7436" s="11"/>
    </row>
    <row r="7437" spans="24:24" x14ac:dyDescent="0.2">
      <c r="X7437" s="11"/>
    </row>
    <row r="7438" spans="24:24" x14ac:dyDescent="0.2">
      <c r="X7438" s="11"/>
    </row>
    <row r="7439" spans="24:24" x14ac:dyDescent="0.2">
      <c r="X7439" s="11"/>
    </row>
    <row r="7440" spans="24:24" x14ac:dyDescent="0.2">
      <c r="X7440" s="11"/>
    </row>
    <row r="7441" spans="24:24" x14ac:dyDescent="0.2">
      <c r="X7441" s="11"/>
    </row>
    <row r="7442" spans="24:24" x14ac:dyDescent="0.2">
      <c r="X7442" s="11"/>
    </row>
    <row r="7443" spans="24:24" x14ac:dyDescent="0.2">
      <c r="X7443" s="11"/>
    </row>
    <row r="7444" spans="24:24" x14ac:dyDescent="0.2">
      <c r="X7444" s="11"/>
    </row>
    <row r="7445" spans="24:24" x14ac:dyDescent="0.2">
      <c r="X7445" s="11"/>
    </row>
    <row r="7446" spans="24:24" x14ac:dyDescent="0.2">
      <c r="X7446" s="11"/>
    </row>
    <row r="7447" spans="24:24" x14ac:dyDescent="0.2">
      <c r="X7447" s="11"/>
    </row>
    <row r="7448" spans="24:24" x14ac:dyDescent="0.2">
      <c r="X7448" s="11"/>
    </row>
    <row r="7449" spans="24:24" x14ac:dyDescent="0.2">
      <c r="X7449" s="11"/>
    </row>
    <row r="7450" spans="24:24" x14ac:dyDescent="0.2">
      <c r="X7450" s="11"/>
    </row>
    <row r="7451" spans="24:24" x14ac:dyDescent="0.2">
      <c r="X7451" s="11"/>
    </row>
    <row r="7452" spans="24:24" x14ac:dyDescent="0.2">
      <c r="X7452" s="11"/>
    </row>
    <row r="7453" spans="24:24" x14ac:dyDescent="0.2">
      <c r="X7453" s="11"/>
    </row>
    <row r="7454" spans="24:24" x14ac:dyDescent="0.2">
      <c r="X7454" s="11"/>
    </row>
    <row r="7455" spans="24:24" x14ac:dyDescent="0.2">
      <c r="X7455" s="11"/>
    </row>
    <row r="7456" spans="24:24" x14ac:dyDescent="0.2">
      <c r="X7456" s="11"/>
    </row>
    <row r="7457" spans="24:24" x14ac:dyDescent="0.2">
      <c r="X7457" s="11"/>
    </row>
    <row r="7458" spans="24:24" x14ac:dyDescent="0.2">
      <c r="X7458" s="11"/>
    </row>
    <row r="7459" spans="24:24" x14ac:dyDescent="0.2">
      <c r="X7459" s="11"/>
    </row>
    <row r="7460" spans="24:24" x14ac:dyDescent="0.2">
      <c r="X7460" s="11"/>
    </row>
    <row r="7461" spans="24:24" x14ac:dyDescent="0.2">
      <c r="X7461" s="11"/>
    </row>
    <row r="7462" spans="24:24" x14ac:dyDescent="0.2">
      <c r="X7462" s="11"/>
    </row>
    <row r="7463" spans="24:24" x14ac:dyDescent="0.2">
      <c r="X7463" s="11"/>
    </row>
    <row r="7464" spans="24:24" x14ac:dyDescent="0.2">
      <c r="X7464" s="11"/>
    </row>
    <row r="7465" spans="24:24" x14ac:dyDescent="0.2">
      <c r="X7465" s="11"/>
    </row>
    <row r="7466" spans="24:24" x14ac:dyDescent="0.2">
      <c r="X7466" s="11"/>
    </row>
    <row r="7467" spans="24:24" x14ac:dyDescent="0.2">
      <c r="X7467" s="11"/>
    </row>
    <row r="7468" spans="24:24" x14ac:dyDescent="0.2">
      <c r="X7468" s="11"/>
    </row>
    <row r="7469" spans="24:24" x14ac:dyDescent="0.2">
      <c r="X7469" s="11"/>
    </row>
    <row r="7470" spans="24:24" x14ac:dyDescent="0.2">
      <c r="X7470" s="11"/>
    </row>
    <row r="7471" spans="24:24" x14ac:dyDescent="0.2">
      <c r="X7471" s="11"/>
    </row>
    <row r="7472" spans="24:24" x14ac:dyDescent="0.2">
      <c r="X7472" s="11"/>
    </row>
    <row r="7473" spans="24:24" x14ac:dyDescent="0.2">
      <c r="X7473" s="11"/>
    </row>
    <row r="7474" spans="24:24" x14ac:dyDescent="0.2">
      <c r="X7474" s="11"/>
    </row>
    <row r="7475" spans="24:24" x14ac:dyDescent="0.2">
      <c r="X7475" s="11"/>
    </row>
    <row r="7476" spans="24:24" x14ac:dyDescent="0.2">
      <c r="X7476" s="11"/>
    </row>
    <row r="7477" spans="24:24" x14ac:dyDescent="0.2">
      <c r="X7477" s="11"/>
    </row>
    <row r="7478" spans="24:24" x14ac:dyDescent="0.2">
      <c r="X7478" s="11"/>
    </row>
    <row r="7479" spans="24:24" x14ac:dyDescent="0.2">
      <c r="X7479" s="11"/>
    </row>
    <row r="7480" spans="24:24" x14ac:dyDescent="0.2">
      <c r="X7480" s="11"/>
    </row>
    <row r="7481" spans="24:24" x14ac:dyDescent="0.2">
      <c r="X7481" s="11"/>
    </row>
    <row r="7482" spans="24:24" x14ac:dyDescent="0.2">
      <c r="X7482" s="11"/>
    </row>
    <row r="7483" spans="24:24" x14ac:dyDescent="0.2">
      <c r="X7483" s="11"/>
    </row>
    <row r="7484" spans="24:24" x14ac:dyDescent="0.2">
      <c r="X7484" s="11"/>
    </row>
    <row r="7485" spans="24:24" x14ac:dyDescent="0.2">
      <c r="X7485" s="11"/>
    </row>
    <row r="7486" spans="24:24" x14ac:dyDescent="0.2">
      <c r="X7486" s="11"/>
    </row>
    <row r="7487" spans="24:24" x14ac:dyDescent="0.2">
      <c r="X7487" s="11"/>
    </row>
    <row r="7488" spans="24:24" x14ac:dyDescent="0.2">
      <c r="X7488" s="11"/>
    </row>
    <row r="7489" spans="24:24" x14ac:dyDescent="0.2">
      <c r="X7489" s="11"/>
    </row>
    <row r="7490" spans="24:24" x14ac:dyDescent="0.2">
      <c r="X7490" s="11"/>
    </row>
    <row r="7491" spans="24:24" x14ac:dyDescent="0.2">
      <c r="X7491" s="11"/>
    </row>
    <row r="7492" spans="24:24" x14ac:dyDescent="0.2">
      <c r="X7492" s="11"/>
    </row>
    <row r="7493" spans="24:24" x14ac:dyDescent="0.2">
      <c r="X7493" s="11"/>
    </row>
    <row r="7494" spans="24:24" x14ac:dyDescent="0.2">
      <c r="X7494" s="11"/>
    </row>
    <row r="7495" spans="24:24" x14ac:dyDescent="0.2">
      <c r="X7495" s="11"/>
    </row>
    <row r="7496" spans="24:24" x14ac:dyDescent="0.2">
      <c r="X7496" s="11"/>
    </row>
    <row r="7497" spans="24:24" x14ac:dyDescent="0.2">
      <c r="X7497" s="11"/>
    </row>
    <row r="7498" spans="24:24" x14ac:dyDescent="0.2">
      <c r="X7498" s="11"/>
    </row>
    <row r="7499" spans="24:24" x14ac:dyDescent="0.2">
      <c r="X7499" s="11"/>
    </row>
    <row r="7500" spans="24:24" x14ac:dyDescent="0.2">
      <c r="X7500" s="11"/>
    </row>
    <row r="7501" spans="24:24" x14ac:dyDescent="0.2">
      <c r="X7501" s="11"/>
    </row>
    <row r="7502" spans="24:24" x14ac:dyDescent="0.2">
      <c r="X7502" s="11"/>
    </row>
    <row r="7503" spans="24:24" x14ac:dyDescent="0.2">
      <c r="X7503" s="11"/>
    </row>
    <row r="7504" spans="24:24" x14ac:dyDescent="0.2">
      <c r="X7504" s="11"/>
    </row>
    <row r="7505" spans="24:24" x14ac:dyDescent="0.2">
      <c r="X7505" s="11"/>
    </row>
    <row r="7506" spans="24:24" x14ac:dyDescent="0.2">
      <c r="X7506" s="11"/>
    </row>
    <row r="7507" spans="24:24" x14ac:dyDescent="0.2">
      <c r="X7507" s="11"/>
    </row>
    <row r="7508" spans="24:24" x14ac:dyDescent="0.2">
      <c r="X7508" s="11"/>
    </row>
    <row r="7509" spans="24:24" x14ac:dyDescent="0.2">
      <c r="X7509" s="11"/>
    </row>
    <row r="7510" spans="24:24" x14ac:dyDescent="0.2">
      <c r="X7510" s="11"/>
    </row>
    <row r="7511" spans="24:24" x14ac:dyDescent="0.2">
      <c r="X7511" s="11"/>
    </row>
    <row r="7512" spans="24:24" x14ac:dyDescent="0.2">
      <c r="X7512" s="11"/>
    </row>
    <row r="7513" spans="24:24" x14ac:dyDescent="0.2">
      <c r="X7513" s="11"/>
    </row>
    <row r="7514" spans="24:24" x14ac:dyDescent="0.2">
      <c r="X7514" s="11"/>
    </row>
    <row r="7515" spans="24:24" x14ac:dyDescent="0.2">
      <c r="X7515" s="11"/>
    </row>
    <row r="7516" spans="24:24" x14ac:dyDescent="0.2">
      <c r="X7516" s="11"/>
    </row>
    <row r="7517" spans="24:24" x14ac:dyDescent="0.2">
      <c r="X7517" s="11"/>
    </row>
    <row r="7518" spans="24:24" x14ac:dyDescent="0.2">
      <c r="X7518" s="11"/>
    </row>
    <row r="7519" spans="24:24" x14ac:dyDescent="0.2">
      <c r="X7519" s="11"/>
    </row>
    <row r="7520" spans="24:24" x14ac:dyDescent="0.2">
      <c r="X7520" s="11"/>
    </row>
    <row r="7521" spans="24:24" x14ac:dyDescent="0.2">
      <c r="X7521" s="11"/>
    </row>
    <row r="7522" spans="24:24" x14ac:dyDescent="0.2">
      <c r="X7522" s="11"/>
    </row>
    <row r="7523" spans="24:24" x14ac:dyDescent="0.2">
      <c r="X7523" s="11"/>
    </row>
    <row r="7524" spans="24:24" x14ac:dyDescent="0.2">
      <c r="X7524" s="11"/>
    </row>
    <row r="7525" spans="24:24" x14ac:dyDescent="0.2">
      <c r="X7525" s="11"/>
    </row>
    <row r="7526" spans="24:24" x14ac:dyDescent="0.2">
      <c r="X7526" s="11"/>
    </row>
    <row r="7527" spans="24:24" x14ac:dyDescent="0.2">
      <c r="X7527" s="11"/>
    </row>
    <row r="7528" spans="24:24" x14ac:dyDescent="0.2">
      <c r="X7528" s="11"/>
    </row>
    <row r="7529" spans="24:24" x14ac:dyDescent="0.2">
      <c r="X7529" s="11"/>
    </row>
    <row r="7530" spans="24:24" x14ac:dyDescent="0.2">
      <c r="X7530" s="11"/>
    </row>
    <row r="7531" spans="24:24" x14ac:dyDescent="0.2">
      <c r="X7531" s="11"/>
    </row>
    <row r="7532" spans="24:24" x14ac:dyDescent="0.2">
      <c r="X7532" s="11"/>
    </row>
    <row r="7533" spans="24:24" x14ac:dyDescent="0.2">
      <c r="X7533" s="11"/>
    </row>
    <row r="7534" spans="24:24" x14ac:dyDescent="0.2">
      <c r="X7534" s="11"/>
    </row>
    <row r="7535" spans="24:24" x14ac:dyDescent="0.2">
      <c r="X7535" s="11"/>
    </row>
    <row r="7536" spans="24:24" x14ac:dyDescent="0.2">
      <c r="X7536" s="11"/>
    </row>
    <row r="7537" spans="24:24" x14ac:dyDescent="0.2">
      <c r="X7537" s="11"/>
    </row>
    <row r="7538" spans="24:24" x14ac:dyDescent="0.2">
      <c r="X7538" s="11"/>
    </row>
    <row r="7539" spans="24:24" x14ac:dyDescent="0.2">
      <c r="X7539" s="11"/>
    </row>
    <row r="7540" spans="24:24" x14ac:dyDescent="0.2">
      <c r="X7540" s="11"/>
    </row>
    <row r="7541" spans="24:24" x14ac:dyDescent="0.2">
      <c r="X7541" s="11"/>
    </row>
    <row r="7542" spans="24:24" x14ac:dyDescent="0.2">
      <c r="X7542" s="11"/>
    </row>
    <row r="7543" spans="24:24" x14ac:dyDescent="0.2">
      <c r="X7543" s="11"/>
    </row>
    <row r="7544" spans="24:24" x14ac:dyDescent="0.2">
      <c r="X7544" s="11"/>
    </row>
    <row r="7545" spans="24:24" x14ac:dyDescent="0.2">
      <c r="X7545" s="11"/>
    </row>
    <row r="7546" spans="24:24" x14ac:dyDescent="0.2">
      <c r="X7546" s="11"/>
    </row>
    <row r="7547" spans="24:24" x14ac:dyDescent="0.2">
      <c r="X7547" s="11"/>
    </row>
    <row r="7548" spans="24:24" x14ac:dyDescent="0.2">
      <c r="X7548" s="11"/>
    </row>
    <row r="7549" spans="24:24" x14ac:dyDescent="0.2">
      <c r="X7549" s="11"/>
    </row>
    <row r="7550" spans="24:24" x14ac:dyDescent="0.2">
      <c r="X7550" s="11"/>
    </row>
    <row r="7551" spans="24:24" x14ac:dyDescent="0.2">
      <c r="X7551" s="11"/>
    </row>
    <row r="7552" spans="24:24" x14ac:dyDescent="0.2">
      <c r="X7552" s="11"/>
    </row>
    <row r="7553" spans="24:24" x14ac:dyDescent="0.2">
      <c r="X7553" s="11"/>
    </row>
    <row r="7554" spans="24:24" x14ac:dyDescent="0.2">
      <c r="X7554" s="11"/>
    </row>
    <row r="7555" spans="24:24" x14ac:dyDescent="0.2">
      <c r="X7555" s="11"/>
    </row>
    <row r="7556" spans="24:24" x14ac:dyDescent="0.2">
      <c r="X7556" s="11"/>
    </row>
    <row r="7557" spans="24:24" x14ac:dyDescent="0.2">
      <c r="X7557" s="11"/>
    </row>
    <row r="7558" spans="24:24" x14ac:dyDescent="0.2">
      <c r="X7558" s="11"/>
    </row>
    <row r="7559" spans="24:24" x14ac:dyDescent="0.2">
      <c r="X7559" s="11"/>
    </row>
    <row r="7560" spans="24:24" x14ac:dyDescent="0.2">
      <c r="X7560" s="11"/>
    </row>
    <row r="7561" spans="24:24" x14ac:dyDescent="0.2">
      <c r="X7561" s="11"/>
    </row>
    <row r="7562" spans="24:24" x14ac:dyDescent="0.2">
      <c r="X7562" s="11"/>
    </row>
    <row r="7563" spans="24:24" x14ac:dyDescent="0.2">
      <c r="X7563" s="11"/>
    </row>
    <row r="7564" spans="24:24" x14ac:dyDescent="0.2">
      <c r="X7564" s="11"/>
    </row>
    <row r="7565" spans="24:24" x14ac:dyDescent="0.2">
      <c r="X7565" s="11"/>
    </row>
    <row r="7566" spans="24:24" x14ac:dyDescent="0.2">
      <c r="X7566" s="11"/>
    </row>
    <row r="7567" spans="24:24" x14ac:dyDescent="0.2">
      <c r="X7567" s="11"/>
    </row>
    <row r="7568" spans="24:24" x14ac:dyDescent="0.2">
      <c r="X7568" s="11"/>
    </row>
    <row r="7569" spans="24:24" x14ac:dyDescent="0.2">
      <c r="X7569" s="11"/>
    </row>
    <row r="7570" spans="24:24" x14ac:dyDescent="0.2">
      <c r="X7570" s="11"/>
    </row>
    <row r="7571" spans="24:24" x14ac:dyDescent="0.2">
      <c r="X7571" s="11"/>
    </row>
    <row r="7572" spans="24:24" x14ac:dyDescent="0.2">
      <c r="X7572" s="11"/>
    </row>
    <row r="7573" spans="24:24" x14ac:dyDescent="0.2">
      <c r="X7573" s="11"/>
    </row>
    <row r="7574" spans="24:24" x14ac:dyDescent="0.2">
      <c r="X7574" s="11"/>
    </row>
    <row r="7575" spans="24:24" x14ac:dyDescent="0.2">
      <c r="X7575" s="11"/>
    </row>
    <row r="7576" spans="24:24" x14ac:dyDescent="0.2">
      <c r="X7576" s="11"/>
    </row>
    <row r="7577" spans="24:24" x14ac:dyDescent="0.2">
      <c r="X7577" s="11"/>
    </row>
    <row r="7578" spans="24:24" x14ac:dyDescent="0.2">
      <c r="X7578" s="11"/>
    </row>
    <row r="7579" spans="24:24" x14ac:dyDescent="0.2">
      <c r="X7579" s="11"/>
    </row>
    <row r="7580" spans="24:24" x14ac:dyDescent="0.2">
      <c r="X7580" s="11"/>
    </row>
    <row r="7581" spans="24:24" x14ac:dyDescent="0.2">
      <c r="X7581" s="11"/>
    </row>
    <row r="7582" spans="24:24" x14ac:dyDescent="0.2">
      <c r="X7582" s="11"/>
    </row>
    <row r="7583" spans="24:24" x14ac:dyDescent="0.2">
      <c r="X7583" s="11"/>
    </row>
    <row r="7584" spans="24:24" x14ac:dyDescent="0.2">
      <c r="X7584" s="11"/>
    </row>
    <row r="7585" spans="24:24" x14ac:dyDescent="0.2">
      <c r="X7585" s="11"/>
    </row>
    <row r="7586" spans="24:24" x14ac:dyDescent="0.2">
      <c r="X7586" s="11"/>
    </row>
    <row r="7587" spans="24:24" x14ac:dyDescent="0.2">
      <c r="X7587" s="11"/>
    </row>
    <row r="7588" spans="24:24" x14ac:dyDescent="0.2">
      <c r="X7588" s="11"/>
    </row>
    <row r="7589" spans="24:24" x14ac:dyDescent="0.2">
      <c r="X7589" s="11"/>
    </row>
    <row r="7590" spans="24:24" x14ac:dyDescent="0.2">
      <c r="X7590" s="11"/>
    </row>
    <row r="7591" spans="24:24" x14ac:dyDescent="0.2">
      <c r="X7591" s="11"/>
    </row>
    <row r="7592" spans="24:24" x14ac:dyDescent="0.2">
      <c r="X7592" s="11"/>
    </row>
    <row r="7593" spans="24:24" x14ac:dyDescent="0.2">
      <c r="X7593" s="11"/>
    </row>
    <row r="7594" spans="24:24" x14ac:dyDescent="0.2">
      <c r="X7594" s="11"/>
    </row>
    <row r="7595" spans="24:24" x14ac:dyDescent="0.2">
      <c r="X7595" s="11"/>
    </row>
    <row r="7596" spans="24:24" x14ac:dyDescent="0.2">
      <c r="X7596" s="11"/>
    </row>
    <row r="7597" spans="24:24" x14ac:dyDescent="0.2">
      <c r="X7597" s="11"/>
    </row>
    <row r="7598" spans="24:24" x14ac:dyDescent="0.2">
      <c r="X7598" s="11"/>
    </row>
    <row r="7599" spans="24:24" x14ac:dyDescent="0.2">
      <c r="X7599" s="11"/>
    </row>
    <row r="7600" spans="24:24" x14ac:dyDescent="0.2">
      <c r="X7600" s="11"/>
    </row>
    <row r="7601" spans="24:24" x14ac:dyDescent="0.2">
      <c r="X7601" s="11"/>
    </row>
    <row r="7602" spans="24:24" x14ac:dyDescent="0.2">
      <c r="X7602" s="11"/>
    </row>
    <row r="7603" spans="24:24" x14ac:dyDescent="0.2">
      <c r="X7603" s="11"/>
    </row>
    <row r="7604" spans="24:24" x14ac:dyDescent="0.2">
      <c r="X7604" s="11"/>
    </row>
    <row r="7605" spans="24:24" x14ac:dyDescent="0.2">
      <c r="X7605" s="11"/>
    </row>
    <row r="7606" spans="24:24" x14ac:dyDescent="0.2">
      <c r="X7606" s="11"/>
    </row>
    <row r="7607" spans="24:24" x14ac:dyDescent="0.2">
      <c r="X7607" s="11"/>
    </row>
    <row r="7608" spans="24:24" x14ac:dyDescent="0.2">
      <c r="X7608" s="11"/>
    </row>
    <row r="7609" spans="24:24" x14ac:dyDescent="0.2">
      <c r="X7609" s="11"/>
    </row>
    <row r="7610" spans="24:24" x14ac:dyDescent="0.2">
      <c r="X7610" s="11"/>
    </row>
    <row r="7611" spans="24:24" x14ac:dyDescent="0.2">
      <c r="X7611" s="11"/>
    </row>
    <row r="7612" spans="24:24" x14ac:dyDescent="0.2">
      <c r="X7612" s="11"/>
    </row>
    <row r="7613" spans="24:24" x14ac:dyDescent="0.2">
      <c r="X7613" s="11"/>
    </row>
    <row r="7614" spans="24:24" x14ac:dyDescent="0.2">
      <c r="X7614" s="11"/>
    </row>
    <row r="7615" spans="24:24" x14ac:dyDescent="0.2">
      <c r="X7615" s="11"/>
    </row>
    <row r="7616" spans="24:24" x14ac:dyDescent="0.2">
      <c r="X7616" s="11"/>
    </row>
    <row r="7617" spans="24:24" x14ac:dyDescent="0.2">
      <c r="X7617" s="11"/>
    </row>
    <row r="7618" spans="24:24" x14ac:dyDescent="0.2">
      <c r="X7618" s="11"/>
    </row>
    <row r="7619" spans="24:24" x14ac:dyDescent="0.2">
      <c r="X7619" s="11"/>
    </row>
    <row r="7620" spans="24:24" x14ac:dyDescent="0.2">
      <c r="X7620" s="11"/>
    </row>
    <row r="7621" spans="24:24" x14ac:dyDescent="0.2">
      <c r="X7621" s="11"/>
    </row>
    <row r="7622" spans="24:24" x14ac:dyDescent="0.2">
      <c r="X7622" s="11"/>
    </row>
    <row r="7623" spans="24:24" x14ac:dyDescent="0.2">
      <c r="X7623" s="11"/>
    </row>
    <row r="7624" spans="24:24" x14ac:dyDescent="0.2">
      <c r="X7624" s="11"/>
    </row>
    <row r="7625" spans="24:24" x14ac:dyDescent="0.2">
      <c r="X7625" s="11"/>
    </row>
    <row r="7626" spans="24:24" x14ac:dyDescent="0.2">
      <c r="X7626" s="11"/>
    </row>
    <row r="7627" spans="24:24" x14ac:dyDescent="0.2">
      <c r="X7627" s="11"/>
    </row>
    <row r="7628" spans="24:24" x14ac:dyDescent="0.2">
      <c r="X7628" s="11"/>
    </row>
    <row r="7629" spans="24:24" x14ac:dyDescent="0.2">
      <c r="X7629" s="11"/>
    </row>
    <row r="7630" spans="24:24" x14ac:dyDescent="0.2">
      <c r="X7630" s="11"/>
    </row>
    <row r="7631" spans="24:24" x14ac:dyDescent="0.2">
      <c r="X7631" s="11"/>
    </row>
    <row r="7632" spans="24:24" x14ac:dyDescent="0.2">
      <c r="X7632" s="11"/>
    </row>
    <row r="7633" spans="24:24" x14ac:dyDescent="0.2">
      <c r="X7633" s="11"/>
    </row>
    <row r="7634" spans="24:24" x14ac:dyDescent="0.2">
      <c r="X7634" s="11"/>
    </row>
    <row r="7635" spans="24:24" x14ac:dyDescent="0.2">
      <c r="X7635" s="11"/>
    </row>
    <row r="7636" spans="24:24" x14ac:dyDescent="0.2">
      <c r="X7636" s="11"/>
    </row>
    <row r="7637" spans="24:24" x14ac:dyDescent="0.2">
      <c r="X7637" s="11"/>
    </row>
    <row r="7638" spans="24:24" x14ac:dyDescent="0.2">
      <c r="X7638" s="11"/>
    </row>
    <row r="7639" spans="24:24" x14ac:dyDescent="0.2">
      <c r="X7639" s="11"/>
    </row>
    <row r="7640" spans="24:24" x14ac:dyDescent="0.2">
      <c r="X7640" s="11"/>
    </row>
    <row r="7641" spans="24:24" x14ac:dyDescent="0.2">
      <c r="X7641" s="11"/>
    </row>
    <row r="7642" spans="24:24" x14ac:dyDescent="0.2">
      <c r="X7642" s="11"/>
    </row>
    <row r="7643" spans="24:24" x14ac:dyDescent="0.2">
      <c r="X7643" s="11"/>
    </row>
    <row r="7644" spans="24:24" x14ac:dyDescent="0.2">
      <c r="X7644" s="11"/>
    </row>
    <row r="7645" spans="24:24" x14ac:dyDescent="0.2">
      <c r="X7645" s="11"/>
    </row>
    <row r="7646" spans="24:24" x14ac:dyDescent="0.2">
      <c r="X7646" s="11"/>
    </row>
    <row r="7647" spans="24:24" x14ac:dyDescent="0.2">
      <c r="X7647" s="11"/>
    </row>
    <row r="7648" spans="24:24" x14ac:dyDescent="0.2">
      <c r="X7648" s="11"/>
    </row>
    <row r="7649" spans="24:24" x14ac:dyDescent="0.2">
      <c r="X7649" s="11"/>
    </row>
    <row r="7650" spans="24:24" x14ac:dyDescent="0.2">
      <c r="X7650" s="11"/>
    </row>
    <row r="7651" spans="24:24" x14ac:dyDescent="0.2">
      <c r="X7651" s="11"/>
    </row>
    <row r="7652" spans="24:24" x14ac:dyDescent="0.2">
      <c r="X7652" s="11"/>
    </row>
    <row r="7653" spans="24:24" x14ac:dyDescent="0.2">
      <c r="X7653" s="11"/>
    </row>
    <row r="7654" spans="24:24" x14ac:dyDescent="0.2">
      <c r="X7654" s="11"/>
    </row>
    <row r="7655" spans="24:24" x14ac:dyDescent="0.2">
      <c r="X7655" s="11"/>
    </row>
    <row r="7656" spans="24:24" x14ac:dyDescent="0.2">
      <c r="X7656" s="11"/>
    </row>
    <row r="7657" spans="24:24" x14ac:dyDescent="0.2">
      <c r="X7657" s="11"/>
    </row>
    <row r="7658" spans="24:24" x14ac:dyDescent="0.2">
      <c r="X7658" s="11"/>
    </row>
    <row r="7659" spans="24:24" x14ac:dyDescent="0.2">
      <c r="X7659" s="11"/>
    </row>
    <row r="7660" spans="24:24" x14ac:dyDescent="0.2">
      <c r="X7660" s="11"/>
    </row>
    <row r="7661" spans="24:24" x14ac:dyDescent="0.2">
      <c r="X7661" s="11"/>
    </row>
    <row r="7662" spans="24:24" x14ac:dyDescent="0.2">
      <c r="X7662" s="11"/>
    </row>
    <row r="7663" spans="24:24" x14ac:dyDescent="0.2">
      <c r="X7663" s="11"/>
    </row>
    <row r="7664" spans="24:24" x14ac:dyDescent="0.2">
      <c r="X7664" s="11"/>
    </row>
    <row r="7665" spans="24:24" x14ac:dyDescent="0.2">
      <c r="X7665" s="11"/>
    </row>
    <row r="7666" spans="24:24" x14ac:dyDescent="0.2">
      <c r="X7666" s="11"/>
    </row>
    <row r="7667" spans="24:24" x14ac:dyDescent="0.2">
      <c r="X7667" s="11"/>
    </row>
    <row r="7668" spans="24:24" x14ac:dyDescent="0.2">
      <c r="X7668" s="11"/>
    </row>
    <row r="7669" spans="24:24" x14ac:dyDescent="0.2">
      <c r="X7669" s="11"/>
    </row>
    <row r="7670" spans="24:24" x14ac:dyDescent="0.2">
      <c r="X7670" s="11"/>
    </row>
    <row r="7671" spans="24:24" x14ac:dyDescent="0.2">
      <c r="X7671" s="11"/>
    </row>
    <row r="7672" spans="24:24" x14ac:dyDescent="0.2">
      <c r="X7672" s="11"/>
    </row>
    <row r="7673" spans="24:24" x14ac:dyDescent="0.2">
      <c r="X7673" s="11"/>
    </row>
    <row r="7674" spans="24:24" x14ac:dyDescent="0.2">
      <c r="X7674" s="11"/>
    </row>
    <row r="7675" spans="24:24" x14ac:dyDescent="0.2">
      <c r="X7675" s="11"/>
    </row>
    <row r="7676" spans="24:24" x14ac:dyDescent="0.2">
      <c r="X7676" s="11"/>
    </row>
    <row r="7677" spans="24:24" x14ac:dyDescent="0.2">
      <c r="X7677" s="11"/>
    </row>
    <row r="7678" spans="24:24" x14ac:dyDescent="0.2">
      <c r="X7678" s="11"/>
    </row>
    <row r="7679" spans="24:24" x14ac:dyDescent="0.2">
      <c r="X7679" s="11"/>
    </row>
    <row r="7680" spans="24:24" x14ac:dyDescent="0.2">
      <c r="X7680" s="11"/>
    </row>
    <row r="7681" spans="24:24" x14ac:dyDescent="0.2">
      <c r="X7681" s="11"/>
    </row>
    <row r="7682" spans="24:24" x14ac:dyDescent="0.2">
      <c r="X7682" s="11"/>
    </row>
    <row r="7683" spans="24:24" x14ac:dyDescent="0.2">
      <c r="X7683" s="11"/>
    </row>
    <row r="7684" spans="24:24" x14ac:dyDescent="0.2">
      <c r="X7684" s="11"/>
    </row>
    <row r="7685" spans="24:24" x14ac:dyDescent="0.2">
      <c r="X7685" s="11"/>
    </row>
    <row r="7686" spans="24:24" x14ac:dyDescent="0.2">
      <c r="X7686" s="11"/>
    </row>
    <row r="7687" spans="24:24" x14ac:dyDescent="0.2">
      <c r="X7687" s="11"/>
    </row>
    <row r="7688" spans="24:24" x14ac:dyDescent="0.2">
      <c r="X7688" s="11"/>
    </row>
    <row r="7689" spans="24:24" x14ac:dyDescent="0.2">
      <c r="X7689" s="11"/>
    </row>
    <row r="7690" spans="24:24" x14ac:dyDescent="0.2">
      <c r="X7690" s="11"/>
    </row>
    <row r="7691" spans="24:24" x14ac:dyDescent="0.2">
      <c r="X7691" s="11"/>
    </row>
    <row r="7692" spans="24:24" x14ac:dyDescent="0.2">
      <c r="X7692" s="11"/>
    </row>
    <row r="7693" spans="24:24" x14ac:dyDescent="0.2">
      <c r="X7693" s="11"/>
    </row>
    <row r="7694" spans="24:24" x14ac:dyDescent="0.2">
      <c r="X7694" s="11"/>
    </row>
    <row r="7695" spans="24:24" x14ac:dyDescent="0.2">
      <c r="X7695" s="11"/>
    </row>
    <row r="7696" spans="24:24" x14ac:dyDescent="0.2">
      <c r="X7696" s="11"/>
    </row>
    <row r="7697" spans="24:24" x14ac:dyDescent="0.2">
      <c r="X7697" s="11"/>
    </row>
    <row r="7698" spans="24:24" x14ac:dyDescent="0.2">
      <c r="X7698" s="11"/>
    </row>
    <row r="7699" spans="24:24" x14ac:dyDescent="0.2">
      <c r="X7699" s="11"/>
    </row>
    <row r="7700" spans="24:24" x14ac:dyDescent="0.2">
      <c r="X7700" s="11"/>
    </row>
    <row r="7701" spans="24:24" x14ac:dyDescent="0.2">
      <c r="X7701" s="11"/>
    </row>
    <row r="7702" spans="24:24" x14ac:dyDescent="0.2">
      <c r="X7702" s="11"/>
    </row>
    <row r="7703" spans="24:24" x14ac:dyDescent="0.2">
      <c r="X7703" s="11"/>
    </row>
    <row r="7704" spans="24:24" x14ac:dyDescent="0.2">
      <c r="X7704" s="11"/>
    </row>
    <row r="7705" spans="24:24" x14ac:dyDescent="0.2">
      <c r="X7705" s="11"/>
    </row>
    <row r="7706" spans="24:24" x14ac:dyDescent="0.2">
      <c r="X7706" s="11"/>
    </row>
    <row r="7707" spans="24:24" x14ac:dyDescent="0.2">
      <c r="X7707" s="11"/>
    </row>
    <row r="7708" spans="24:24" x14ac:dyDescent="0.2">
      <c r="X7708" s="11"/>
    </row>
    <row r="7709" spans="24:24" x14ac:dyDescent="0.2">
      <c r="X7709" s="11"/>
    </row>
    <row r="7710" spans="24:24" x14ac:dyDescent="0.2">
      <c r="X7710" s="11"/>
    </row>
    <row r="7711" spans="24:24" x14ac:dyDescent="0.2">
      <c r="X7711" s="11"/>
    </row>
    <row r="7712" spans="24:24" x14ac:dyDescent="0.2">
      <c r="X7712" s="11"/>
    </row>
    <row r="7713" spans="24:24" x14ac:dyDescent="0.2">
      <c r="X7713" s="11"/>
    </row>
    <row r="7714" spans="24:24" x14ac:dyDescent="0.2">
      <c r="X7714" s="11"/>
    </row>
    <row r="7715" spans="24:24" x14ac:dyDescent="0.2">
      <c r="X7715" s="11"/>
    </row>
    <row r="7716" spans="24:24" x14ac:dyDescent="0.2">
      <c r="X7716" s="11"/>
    </row>
    <row r="7717" spans="24:24" x14ac:dyDescent="0.2">
      <c r="X7717" s="11"/>
    </row>
    <row r="7718" spans="24:24" x14ac:dyDescent="0.2">
      <c r="X7718" s="11"/>
    </row>
    <row r="7719" spans="24:24" x14ac:dyDescent="0.2">
      <c r="X7719" s="11"/>
    </row>
    <row r="7720" spans="24:24" x14ac:dyDescent="0.2">
      <c r="X7720" s="11"/>
    </row>
    <row r="7721" spans="24:24" x14ac:dyDescent="0.2">
      <c r="X7721" s="11"/>
    </row>
    <row r="7722" spans="24:24" x14ac:dyDescent="0.2">
      <c r="X7722" s="11"/>
    </row>
    <row r="7723" spans="24:24" x14ac:dyDescent="0.2">
      <c r="X7723" s="11"/>
    </row>
    <row r="7724" spans="24:24" x14ac:dyDescent="0.2">
      <c r="X7724" s="11"/>
    </row>
    <row r="7725" spans="24:24" x14ac:dyDescent="0.2">
      <c r="X7725" s="11"/>
    </row>
    <row r="7726" spans="24:24" x14ac:dyDescent="0.2">
      <c r="X7726" s="11"/>
    </row>
    <row r="7727" spans="24:24" x14ac:dyDescent="0.2">
      <c r="X7727" s="11"/>
    </row>
    <row r="7728" spans="24:24" x14ac:dyDescent="0.2">
      <c r="X7728" s="11"/>
    </row>
    <row r="7729" spans="24:24" x14ac:dyDescent="0.2">
      <c r="X7729" s="11"/>
    </row>
    <row r="7730" spans="24:24" x14ac:dyDescent="0.2">
      <c r="X7730" s="11"/>
    </row>
    <row r="7731" spans="24:24" x14ac:dyDescent="0.2">
      <c r="X7731" s="11"/>
    </row>
    <row r="7732" spans="24:24" x14ac:dyDescent="0.2">
      <c r="X7732" s="11"/>
    </row>
    <row r="7733" spans="24:24" x14ac:dyDescent="0.2">
      <c r="X7733" s="11"/>
    </row>
    <row r="7734" spans="24:24" x14ac:dyDescent="0.2">
      <c r="X7734" s="11"/>
    </row>
    <row r="7735" spans="24:24" x14ac:dyDescent="0.2">
      <c r="X7735" s="11"/>
    </row>
    <row r="7736" spans="24:24" x14ac:dyDescent="0.2">
      <c r="X7736" s="11"/>
    </row>
    <row r="7737" spans="24:24" x14ac:dyDescent="0.2">
      <c r="X7737" s="11"/>
    </row>
    <row r="7738" spans="24:24" x14ac:dyDescent="0.2">
      <c r="X7738" s="11"/>
    </row>
    <row r="7739" spans="24:24" x14ac:dyDescent="0.2">
      <c r="X7739" s="11"/>
    </row>
    <row r="7740" spans="24:24" x14ac:dyDescent="0.2">
      <c r="X7740" s="11"/>
    </row>
    <row r="7741" spans="24:24" x14ac:dyDescent="0.2">
      <c r="X7741" s="11"/>
    </row>
    <row r="7742" spans="24:24" x14ac:dyDescent="0.2">
      <c r="X7742" s="11"/>
    </row>
    <row r="7743" spans="24:24" x14ac:dyDescent="0.2">
      <c r="X7743" s="11"/>
    </row>
    <row r="7744" spans="24:24" x14ac:dyDescent="0.2">
      <c r="X7744" s="11"/>
    </row>
    <row r="7745" spans="24:24" x14ac:dyDescent="0.2">
      <c r="X7745" s="11"/>
    </row>
    <row r="7746" spans="24:24" x14ac:dyDescent="0.2">
      <c r="X7746" s="11"/>
    </row>
    <row r="7747" spans="24:24" x14ac:dyDescent="0.2">
      <c r="X7747" s="11"/>
    </row>
    <row r="7748" spans="24:24" x14ac:dyDescent="0.2">
      <c r="X7748" s="11"/>
    </row>
    <row r="7749" spans="24:24" x14ac:dyDescent="0.2">
      <c r="X7749" s="11"/>
    </row>
    <row r="7750" spans="24:24" x14ac:dyDescent="0.2">
      <c r="X7750" s="11"/>
    </row>
    <row r="7751" spans="24:24" x14ac:dyDescent="0.2">
      <c r="X7751" s="11"/>
    </row>
    <row r="7752" spans="24:24" x14ac:dyDescent="0.2">
      <c r="X7752" s="11"/>
    </row>
    <row r="7753" spans="24:24" x14ac:dyDescent="0.2">
      <c r="X7753" s="11"/>
    </row>
    <row r="7754" spans="24:24" x14ac:dyDescent="0.2">
      <c r="X7754" s="11"/>
    </row>
    <row r="7755" spans="24:24" x14ac:dyDescent="0.2">
      <c r="X7755" s="11"/>
    </row>
    <row r="7756" spans="24:24" x14ac:dyDescent="0.2">
      <c r="X7756" s="11"/>
    </row>
    <row r="7757" spans="24:24" x14ac:dyDescent="0.2">
      <c r="X7757" s="11"/>
    </row>
    <row r="7758" spans="24:24" x14ac:dyDescent="0.2">
      <c r="X7758" s="11"/>
    </row>
    <row r="7759" spans="24:24" x14ac:dyDescent="0.2">
      <c r="X7759" s="11"/>
    </row>
    <row r="7760" spans="24:24" x14ac:dyDescent="0.2">
      <c r="X7760" s="11"/>
    </row>
    <row r="7761" spans="24:24" x14ac:dyDescent="0.2">
      <c r="X7761" s="11"/>
    </row>
    <row r="7762" spans="24:24" x14ac:dyDescent="0.2">
      <c r="X7762" s="11"/>
    </row>
    <row r="7763" spans="24:24" x14ac:dyDescent="0.2">
      <c r="X7763" s="11"/>
    </row>
    <row r="7764" spans="24:24" x14ac:dyDescent="0.2">
      <c r="X7764" s="11"/>
    </row>
    <row r="7765" spans="24:24" x14ac:dyDescent="0.2">
      <c r="X7765" s="11"/>
    </row>
    <row r="7766" spans="24:24" x14ac:dyDescent="0.2">
      <c r="X7766" s="11"/>
    </row>
    <row r="7767" spans="24:24" x14ac:dyDescent="0.2">
      <c r="X7767" s="11"/>
    </row>
    <row r="7768" spans="24:24" x14ac:dyDescent="0.2">
      <c r="X7768" s="11"/>
    </row>
    <row r="7769" spans="24:24" x14ac:dyDescent="0.2">
      <c r="X7769" s="11"/>
    </row>
    <row r="7770" spans="24:24" x14ac:dyDescent="0.2">
      <c r="X7770" s="11"/>
    </row>
    <row r="7771" spans="24:24" x14ac:dyDescent="0.2">
      <c r="X7771" s="11"/>
    </row>
    <row r="7772" spans="24:24" x14ac:dyDescent="0.2">
      <c r="X7772" s="11"/>
    </row>
    <row r="7773" spans="24:24" x14ac:dyDescent="0.2">
      <c r="X7773" s="11"/>
    </row>
    <row r="7774" spans="24:24" x14ac:dyDescent="0.2">
      <c r="X7774" s="11"/>
    </row>
    <row r="7775" spans="24:24" x14ac:dyDescent="0.2">
      <c r="X7775" s="11"/>
    </row>
    <row r="7776" spans="24:24" x14ac:dyDescent="0.2">
      <c r="X7776" s="11"/>
    </row>
    <row r="7777" spans="24:24" x14ac:dyDescent="0.2">
      <c r="X7777" s="11"/>
    </row>
    <row r="7778" spans="24:24" x14ac:dyDescent="0.2">
      <c r="X7778" s="11"/>
    </row>
    <row r="7779" spans="24:24" x14ac:dyDescent="0.2">
      <c r="X7779" s="11"/>
    </row>
    <row r="7780" spans="24:24" x14ac:dyDescent="0.2">
      <c r="X7780" s="11"/>
    </row>
    <row r="7781" spans="24:24" x14ac:dyDescent="0.2">
      <c r="X7781" s="11"/>
    </row>
    <row r="7782" spans="24:24" x14ac:dyDescent="0.2">
      <c r="X7782" s="11"/>
    </row>
    <row r="7783" spans="24:24" x14ac:dyDescent="0.2">
      <c r="X7783" s="11"/>
    </row>
    <row r="7784" spans="24:24" x14ac:dyDescent="0.2">
      <c r="X7784" s="11"/>
    </row>
    <row r="7785" spans="24:24" x14ac:dyDescent="0.2">
      <c r="X7785" s="11"/>
    </row>
    <row r="7786" spans="24:24" x14ac:dyDescent="0.2">
      <c r="X7786" s="11"/>
    </row>
    <row r="7787" spans="24:24" x14ac:dyDescent="0.2">
      <c r="X7787" s="11"/>
    </row>
    <row r="7788" spans="24:24" x14ac:dyDescent="0.2">
      <c r="X7788" s="11"/>
    </row>
    <row r="7789" spans="24:24" x14ac:dyDescent="0.2">
      <c r="X7789" s="11"/>
    </row>
    <row r="7790" spans="24:24" x14ac:dyDescent="0.2">
      <c r="X7790" s="11"/>
    </row>
    <row r="7791" spans="24:24" x14ac:dyDescent="0.2">
      <c r="X7791" s="11"/>
    </row>
    <row r="7792" spans="24:24" x14ac:dyDescent="0.2">
      <c r="X7792" s="11"/>
    </row>
    <row r="7793" spans="24:24" x14ac:dyDescent="0.2">
      <c r="X7793" s="11"/>
    </row>
    <row r="7794" spans="24:24" x14ac:dyDescent="0.2">
      <c r="X7794" s="11"/>
    </row>
    <row r="7795" spans="24:24" x14ac:dyDescent="0.2">
      <c r="X7795" s="11"/>
    </row>
    <row r="7796" spans="24:24" x14ac:dyDescent="0.2">
      <c r="X7796" s="11"/>
    </row>
    <row r="7797" spans="24:24" x14ac:dyDescent="0.2">
      <c r="X7797" s="11"/>
    </row>
    <row r="7798" spans="24:24" x14ac:dyDescent="0.2">
      <c r="X7798" s="11"/>
    </row>
    <row r="7799" spans="24:24" x14ac:dyDescent="0.2">
      <c r="X7799" s="11"/>
    </row>
    <row r="7800" spans="24:24" x14ac:dyDescent="0.2">
      <c r="X7800" s="11"/>
    </row>
    <row r="7801" spans="24:24" x14ac:dyDescent="0.2">
      <c r="X7801" s="11"/>
    </row>
    <row r="7802" spans="24:24" x14ac:dyDescent="0.2">
      <c r="X7802" s="11"/>
    </row>
    <row r="7803" spans="24:24" x14ac:dyDescent="0.2">
      <c r="X7803" s="11"/>
    </row>
    <row r="7804" spans="24:24" x14ac:dyDescent="0.2">
      <c r="X7804" s="11"/>
    </row>
    <row r="7805" spans="24:24" x14ac:dyDescent="0.2">
      <c r="X7805" s="11"/>
    </row>
    <row r="7806" spans="24:24" x14ac:dyDescent="0.2">
      <c r="X7806" s="11"/>
    </row>
    <row r="7807" spans="24:24" x14ac:dyDescent="0.2">
      <c r="X7807" s="11"/>
    </row>
    <row r="7808" spans="24:24" x14ac:dyDescent="0.2">
      <c r="X7808" s="11"/>
    </row>
    <row r="7809" spans="24:24" x14ac:dyDescent="0.2">
      <c r="X7809" s="11"/>
    </row>
    <row r="7810" spans="24:24" x14ac:dyDescent="0.2">
      <c r="X7810" s="11"/>
    </row>
    <row r="7811" spans="24:24" x14ac:dyDescent="0.2">
      <c r="X7811" s="11"/>
    </row>
    <row r="7812" spans="24:24" x14ac:dyDescent="0.2">
      <c r="X7812" s="11"/>
    </row>
    <row r="7813" spans="24:24" x14ac:dyDescent="0.2">
      <c r="X7813" s="11"/>
    </row>
    <row r="7814" spans="24:24" x14ac:dyDescent="0.2">
      <c r="X7814" s="11"/>
    </row>
    <row r="7815" spans="24:24" x14ac:dyDescent="0.2">
      <c r="X7815" s="11"/>
    </row>
    <row r="7816" spans="24:24" x14ac:dyDescent="0.2">
      <c r="X7816" s="11"/>
    </row>
    <row r="7817" spans="24:24" x14ac:dyDescent="0.2">
      <c r="X7817" s="11"/>
    </row>
    <row r="7818" spans="24:24" x14ac:dyDescent="0.2">
      <c r="X7818" s="11"/>
    </row>
    <row r="7819" spans="24:24" x14ac:dyDescent="0.2">
      <c r="X7819" s="11"/>
    </row>
    <row r="7820" spans="24:24" x14ac:dyDescent="0.2">
      <c r="X7820" s="11"/>
    </row>
    <row r="7821" spans="24:24" x14ac:dyDescent="0.2">
      <c r="X7821" s="11"/>
    </row>
    <row r="7822" spans="24:24" x14ac:dyDescent="0.2">
      <c r="X7822" s="11"/>
    </row>
    <row r="7823" spans="24:24" x14ac:dyDescent="0.2">
      <c r="X7823" s="11"/>
    </row>
    <row r="7824" spans="24:24" x14ac:dyDescent="0.2">
      <c r="X7824" s="11"/>
    </row>
    <row r="7825" spans="24:24" x14ac:dyDescent="0.2">
      <c r="X7825" s="11"/>
    </row>
    <row r="7826" spans="24:24" x14ac:dyDescent="0.2">
      <c r="X7826" s="11"/>
    </row>
    <row r="7827" spans="24:24" x14ac:dyDescent="0.2">
      <c r="X7827" s="11"/>
    </row>
    <row r="7828" spans="24:24" x14ac:dyDescent="0.2">
      <c r="X7828" s="11"/>
    </row>
    <row r="7829" spans="24:24" x14ac:dyDescent="0.2">
      <c r="X7829" s="11"/>
    </row>
    <row r="7830" spans="24:24" x14ac:dyDescent="0.2">
      <c r="X7830" s="11"/>
    </row>
    <row r="7831" spans="24:24" x14ac:dyDescent="0.2">
      <c r="X7831" s="11"/>
    </row>
    <row r="7832" spans="24:24" x14ac:dyDescent="0.2">
      <c r="X7832" s="11"/>
    </row>
    <row r="7833" spans="24:24" x14ac:dyDescent="0.2">
      <c r="X7833" s="11"/>
    </row>
    <row r="7834" spans="24:24" x14ac:dyDescent="0.2">
      <c r="X7834" s="11"/>
    </row>
    <row r="7835" spans="24:24" x14ac:dyDescent="0.2">
      <c r="X7835" s="11"/>
    </row>
    <row r="7836" spans="24:24" x14ac:dyDescent="0.2">
      <c r="X7836" s="11"/>
    </row>
    <row r="7837" spans="24:24" x14ac:dyDescent="0.2">
      <c r="X7837" s="11"/>
    </row>
    <row r="7838" spans="24:24" x14ac:dyDescent="0.2">
      <c r="X7838" s="11"/>
    </row>
    <row r="7839" spans="24:24" x14ac:dyDescent="0.2">
      <c r="X7839" s="11"/>
    </row>
    <row r="7840" spans="24:24" x14ac:dyDescent="0.2">
      <c r="X7840" s="11"/>
    </row>
    <row r="7841" spans="24:24" x14ac:dyDescent="0.2">
      <c r="X7841" s="11"/>
    </row>
    <row r="7842" spans="24:24" x14ac:dyDescent="0.2">
      <c r="X7842" s="11"/>
    </row>
    <row r="7843" spans="24:24" x14ac:dyDescent="0.2">
      <c r="X7843" s="11"/>
    </row>
    <row r="7844" spans="24:24" x14ac:dyDescent="0.2">
      <c r="X7844" s="11"/>
    </row>
    <row r="7845" spans="24:24" x14ac:dyDescent="0.2">
      <c r="X7845" s="11"/>
    </row>
    <row r="7846" spans="24:24" x14ac:dyDescent="0.2">
      <c r="X7846" s="11"/>
    </row>
    <row r="7847" spans="24:24" x14ac:dyDescent="0.2">
      <c r="X7847" s="11"/>
    </row>
    <row r="7848" spans="24:24" x14ac:dyDescent="0.2">
      <c r="X7848" s="11"/>
    </row>
    <row r="7849" spans="24:24" x14ac:dyDescent="0.2">
      <c r="X7849" s="11"/>
    </row>
    <row r="7850" spans="24:24" x14ac:dyDescent="0.2">
      <c r="X7850" s="11"/>
    </row>
    <row r="7851" spans="24:24" x14ac:dyDescent="0.2">
      <c r="X7851" s="11"/>
    </row>
    <row r="7852" spans="24:24" x14ac:dyDescent="0.2">
      <c r="X7852" s="11"/>
    </row>
    <row r="7853" spans="24:24" x14ac:dyDescent="0.2">
      <c r="X7853" s="11"/>
    </row>
    <row r="7854" spans="24:24" x14ac:dyDescent="0.2">
      <c r="X7854" s="11"/>
    </row>
    <row r="7855" spans="24:24" x14ac:dyDescent="0.2">
      <c r="X7855" s="11"/>
    </row>
    <row r="7856" spans="24:24" x14ac:dyDescent="0.2">
      <c r="X7856" s="11"/>
    </row>
    <row r="7857" spans="24:24" x14ac:dyDescent="0.2">
      <c r="X7857" s="11"/>
    </row>
    <row r="7858" spans="24:24" x14ac:dyDescent="0.2">
      <c r="X7858" s="11"/>
    </row>
    <row r="7859" spans="24:24" x14ac:dyDescent="0.2">
      <c r="X7859" s="11"/>
    </row>
    <row r="7860" spans="24:24" x14ac:dyDescent="0.2">
      <c r="X7860" s="11"/>
    </row>
    <row r="7861" spans="24:24" x14ac:dyDescent="0.2">
      <c r="X7861" s="11"/>
    </row>
    <row r="7862" spans="24:24" x14ac:dyDescent="0.2">
      <c r="X7862" s="11"/>
    </row>
    <row r="7863" spans="24:24" x14ac:dyDescent="0.2">
      <c r="X7863" s="11"/>
    </row>
    <row r="7864" spans="24:24" x14ac:dyDescent="0.2">
      <c r="X7864" s="11"/>
    </row>
    <row r="7865" spans="24:24" x14ac:dyDescent="0.2">
      <c r="X7865" s="11"/>
    </row>
    <row r="7866" spans="24:24" x14ac:dyDescent="0.2">
      <c r="X7866" s="11"/>
    </row>
    <row r="7867" spans="24:24" x14ac:dyDescent="0.2">
      <c r="X7867" s="11"/>
    </row>
    <row r="7868" spans="24:24" x14ac:dyDescent="0.2">
      <c r="X7868" s="11"/>
    </row>
    <row r="7869" spans="24:24" x14ac:dyDescent="0.2">
      <c r="X7869" s="11"/>
    </row>
    <row r="7870" spans="24:24" x14ac:dyDescent="0.2">
      <c r="X7870" s="11"/>
    </row>
    <row r="7871" spans="24:24" x14ac:dyDescent="0.2">
      <c r="X7871" s="11"/>
    </row>
    <row r="7872" spans="24:24" x14ac:dyDescent="0.2">
      <c r="X7872" s="11"/>
    </row>
    <row r="7873" spans="24:24" x14ac:dyDescent="0.2">
      <c r="X7873" s="11"/>
    </row>
    <row r="7874" spans="24:24" x14ac:dyDescent="0.2">
      <c r="X7874" s="11"/>
    </row>
    <row r="7875" spans="24:24" x14ac:dyDescent="0.2">
      <c r="X7875" s="11"/>
    </row>
    <row r="7876" spans="24:24" x14ac:dyDescent="0.2">
      <c r="X7876" s="11"/>
    </row>
    <row r="7877" spans="24:24" x14ac:dyDescent="0.2">
      <c r="X7877" s="11"/>
    </row>
    <row r="7878" spans="24:24" x14ac:dyDescent="0.2">
      <c r="X7878" s="11"/>
    </row>
    <row r="7879" spans="24:24" x14ac:dyDescent="0.2">
      <c r="X7879" s="11"/>
    </row>
    <row r="7880" spans="24:24" x14ac:dyDescent="0.2">
      <c r="X7880" s="11"/>
    </row>
    <row r="7881" spans="24:24" x14ac:dyDescent="0.2">
      <c r="X7881" s="11"/>
    </row>
    <row r="7882" spans="24:24" x14ac:dyDescent="0.2">
      <c r="X7882" s="11"/>
    </row>
    <row r="7883" spans="24:24" x14ac:dyDescent="0.2">
      <c r="X7883" s="11"/>
    </row>
    <row r="7884" spans="24:24" x14ac:dyDescent="0.2">
      <c r="X7884" s="11"/>
    </row>
    <row r="7885" spans="24:24" x14ac:dyDescent="0.2">
      <c r="X7885" s="11"/>
    </row>
    <row r="7886" spans="24:24" x14ac:dyDescent="0.2">
      <c r="X7886" s="11"/>
    </row>
    <row r="7887" spans="24:24" x14ac:dyDescent="0.2">
      <c r="X7887" s="11"/>
    </row>
    <row r="7888" spans="24:24" x14ac:dyDescent="0.2">
      <c r="X7888" s="11"/>
    </row>
    <row r="7889" spans="24:24" x14ac:dyDescent="0.2">
      <c r="X7889" s="11"/>
    </row>
    <row r="7890" spans="24:24" x14ac:dyDescent="0.2">
      <c r="X7890" s="11"/>
    </row>
    <row r="7891" spans="24:24" x14ac:dyDescent="0.2">
      <c r="X7891" s="11"/>
    </row>
    <row r="7892" spans="24:24" x14ac:dyDescent="0.2">
      <c r="X7892" s="11"/>
    </row>
    <row r="7893" spans="24:24" x14ac:dyDescent="0.2">
      <c r="X7893" s="11"/>
    </row>
    <row r="7894" spans="24:24" x14ac:dyDescent="0.2">
      <c r="X7894" s="11"/>
    </row>
    <row r="7895" spans="24:24" x14ac:dyDescent="0.2">
      <c r="X7895" s="11"/>
    </row>
    <row r="7896" spans="24:24" x14ac:dyDescent="0.2">
      <c r="X7896" s="11"/>
    </row>
    <row r="7897" spans="24:24" x14ac:dyDescent="0.2">
      <c r="X7897" s="11"/>
    </row>
    <row r="7898" spans="24:24" x14ac:dyDescent="0.2">
      <c r="X7898" s="11"/>
    </row>
    <row r="7899" spans="24:24" x14ac:dyDescent="0.2">
      <c r="X7899" s="11"/>
    </row>
    <row r="7900" spans="24:24" x14ac:dyDescent="0.2">
      <c r="X7900" s="11"/>
    </row>
    <row r="7901" spans="24:24" x14ac:dyDescent="0.2">
      <c r="X7901" s="11"/>
    </row>
    <row r="7902" spans="24:24" x14ac:dyDescent="0.2">
      <c r="X7902" s="11"/>
    </row>
    <row r="7903" spans="24:24" x14ac:dyDescent="0.2">
      <c r="X7903" s="11"/>
    </row>
    <row r="7904" spans="24:24" x14ac:dyDescent="0.2">
      <c r="X7904" s="11"/>
    </row>
    <row r="7905" spans="24:24" x14ac:dyDescent="0.2">
      <c r="X7905" s="11"/>
    </row>
    <row r="7906" spans="24:24" x14ac:dyDescent="0.2">
      <c r="X7906" s="11"/>
    </row>
    <row r="7907" spans="24:24" x14ac:dyDescent="0.2">
      <c r="X7907" s="11"/>
    </row>
    <row r="7908" spans="24:24" x14ac:dyDescent="0.2">
      <c r="X7908" s="11"/>
    </row>
    <row r="7909" spans="24:24" x14ac:dyDescent="0.2">
      <c r="X7909" s="11"/>
    </row>
    <row r="7910" spans="24:24" x14ac:dyDescent="0.2">
      <c r="X7910" s="11"/>
    </row>
    <row r="7911" spans="24:24" x14ac:dyDescent="0.2">
      <c r="X7911" s="11"/>
    </row>
    <row r="7912" spans="24:24" x14ac:dyDescent="0.2">
      <c r="X7912" s="11"/>
    </row>
    <row r="7913" spans="24:24" x14ac:dyDescent="0.2">
      <c r="X7913" s="11"/>
    </row>
    <row r="7914" spans="24:24" x14ac:dyDescent="0.2">
      <c r="X7914" s="11"/>
    </row>
    <row r="7915" spans="24:24" x14ac:dyDescent="0.2">
      <c r="X7915" s="11"/>
    </row>
    <row r="7916" spans="24:24" x14ac:dyDescent="0.2">
      <c r="X7916" s="11"/>
    </row>
    <row r="7917" spans="24:24" x14ac:dyDescent="0.2">
      <c r="X7917" s="11"/>
    </row>
    <row r="7918" spans="24:24" x14ac:dyDescent="0.2">
      <c r="X7918" s="11"/>
    </row>
    <row r="7919" spans="24:24" x14ac:dyDescent="0.2">
      <c r="X7919" s="11"/>
    </row>
    <row r="7920" spans="24:24" x14ac:dyDescent="0.2">
      <c r="X7920" s="11"/>
    </row>
    <row r="7921" spans="24:24" x14ac:dyDescent="0.2">
      <c r="X7921" s="11"/>
    </row>
    <row r="7922" spans="24:24" x14ac:dyDescent="0.2">
      <c r="X7922" s="11"/>
    </row>
    <row r="7923" spans="24:24" x14ac:dyDescent="0.2">
      <c r="X7923" s="11"/>
    </row>
    <row r="7924" spans="24:24" x14ac:dyDescent="0.2">
      <c r="X7924" s="11"/>
    </row>
    <row r="7925" spans="24:24" x14ac:dyDescent="0.2">
      <c r="X7925" s="11"/>
    </row>
    <row r="7926" spans="24:24" x14ac:dyDescent="0.2">
      <c r="X7926" s="11"/>
    </row>
    <row r="7927" spans="24:24" x14ac:dyDescent="0.2">
      <c r="X7927" s="11"/>
    </row>
    <row r="7928" spans="24:24" x14ac:dyDescent="0.2">
      <c r="X7928" s="11"/>
    </row>
    <row r="7929" spans="24:24" x14ac:dyDescent="0.2">
      <c r="X7929" s="11"/>
    </row>
    <row r="7930" spans="24:24" x14ac:dyDescent="0.2">
      <c r="X7930" s="11"/>
    </row>
    <row r="7931" spans="24:24" x14ac:dyDescent="0.2">
      <c r="X7931" s="11"/>
    </row>
    <row r="7932" spans="24:24" x14ac:dyDescent="0.2">
      <c r="X7932" s="11"/>
    </row>
    <row r="7933" spans="24:24" x14ac:dyDescent="0.2">
      <c r="X7933" s="11"/>
    </row>
    <row r="7934" spans="24:24" x14ac:dyDescent="0.2">
      <c r="X7934" s="11"/>
    </row>
    <row r="7935" spans="24:24" x14ac:dyDescent="0.2">
      <c r="X7935" s="11"/>
    </row>
    <row r="7936" spans="24:24" x14ac:dyDescent="0.2">
      <c r="X7936" s="11"/>
    </row>
    <row r="7937" spans="24:24" x14ac:dyDescent="0.2">
      <c r="X7937" s="11"/>
    </row>
    <row r="7938" spans="24:24" x14ac:dyDescent="0.2">
      <c r="X7938" s="11"/>
    </row>
    <row r="7939" spans="24:24" x14ac:dyDescent="0.2">
      <c r="X7939" s="11"/>
    </row>
    <row r="7940" spans="24:24" x14ac:dyDescent="0.2">
      <c r="X7940" s="11"/>
    </row>
    <row r="7941" spans="24:24" x14ac:dyDescent="0.2">
      <c r="X7941" s="11"/>
    </row>
    <row r="7942" spans="24:24" x14ac:dyDescent="0.2">
      <c r="X7942" s="11"/>
    </row>
    <row r="7943" spans="24:24" x14ac:dyDescent="0.2">
      <c r="X7943" s="11"/>
    </row>
    <row r="7944" spans="24:24" x14ac:dyDescent="0.2">
      <c r="X7944" s="11"/>
    </row>
    <row r="7945" spans="24:24" x14ac:dyDescent="0.2">
      <c r="X7945" s="11"/>
    </row>
    <row r="7946" spans="24:24" x14ac:dyDescent="0.2">
      <c r="X7946" s="11"/>
    </row>
    <row r="7947" spans="24:24" x14ac:dyDescent="0.2">
      <c r="X7947" s="11"/>
    </row>
    <row r="7948" spans="24:24" x14ac:dyDescent="0.2">
      <c r="X7948" s="11"/>
    </row>
    <row r="7949" spans="24:24" x14ac:dyDescent="0.2">
      <c r="X7949" s="11"/>
    </row>
    <row r="7950" spans="24:24" x14ac:dyDescent="0.2">
      <c r="X7950" s="11"/>
    </row>
    <row r="7951" spans="24:24" x14ac:dyDescent="0.2">
      <c r="X7951" s="11"/>
    </row>
    <row r="7952" spans="24:24" x14ac:dyDescent="0.2">
      <c r="X7952" s="11"/>
    </row>
    <row r="7953" spans="24:24" x14ac:dyDescent="0.2">
      <c r="X7953" s="11"/>
    </row>
    <row r="7954" spans="24:24" x14ac:dyDescent="0.2">
      <c r="X7954" s="11"/>
    </row>
    <row r="7955" spans="24:24" x14ac:dyDescent="0.2">
      <c r="X7955" s="11"/>
    </row>
    <row r="7956" spans="24:24" x14ac:dyDescent="0.2">
      <c r="X7956" s="11"/>
    </row>
    <row r="7957" spans="24:24" x14ac:dyDescent="0.2">
      <c r="X7957" s="11"/>
    </row>
    <row r="7958" spans="24:24" x14ac:dyDescent="0.2">
      <c r="X7958" s="11"/>
    </row>
    <row r="7959" spans="24:24" x14ac:dyDescent="0.2">
      <c r="X7959" s="11"/>
    </row>
    <row r="7960" spans="24:24" x14ac:dyDescent="0.2">
      <c r="X7960" s="11"/>
    </row>
    <row r="7961" spans="24:24" x14ac:dyDescent="0.2">
      <c r="X7961" s="11"/>
    </row>
    <row r="7962" spans="24:24" x14ac:dyDescent="0.2">
      <c r="X7962" s="11"/>
    </row>
    <row r="7963" spans="24:24" x14ac:dyDescent="0.2">
      <c r="X7963" s="11"/>
    </row>
    <row r="7964" spans="24:24" x14ac:dyDescent="0.2">
      <c r="X7964" s="11"/>
    </row>
    <row r="7965" spans="24:24" x14ac:dyDescent="0.2">
      <c r="X7965" s="11"/>
    </row>
    <row r="7966" spans="24:24" x14ac:dyDescent="0.2">
      <c r="X7966" s="11"/>
    </row>
    <row r="7967" spans="24:24" x14ac:dyDescent="0.2">
      <c r="X7967" s="11"/>
    </row>
    <row r="7968" spans="24:24" x14ac:dyDescent="0.2">
      <c r="X7968" s="11"/>
    </row>
    <row r="7969" spans="24:24" x14ac:dyDescent="0.2">
      <c r="X7969" s="11"/>
    </row>
    <row r="7970" spans="24:24" x14ac:dyDescent="0.2">
      <c r="X7970" s="11"/>
    </row>
    <row r="7971" spans="24:24" x14ac:dyDescent="0.2">
      <c r="X7971" s="11"/>
    </row>
    <row r="7972" spans="24:24" x14ac:dyDescent="0.2">
      <c r="X7972" s="11"/>
    </row>
    <row r="7973" spans="24:24" x14ac:dyDescent="0.2">
      <c r="X7973" s="11"/>
    </row>
    <row r="7974" spans="24:24" x14ac:dyDescent="0.2">
      <c r="X7974" s="11"/>
    </row>
    <row r="7975" spans="24:24" x14ac:dyDescent="0.2">
      <c r="X7975" s="11"/>
    </row>
    <row r="7976" spans="24:24" x14ac:dyDescent="0.2">
      <c r="X7976" s="11"/>
    </row>
    <row r="7977" spans="24:24" x14ac:dyDescent="0.2">
      <c r="X7977" s="11"/>
    </row>
    <row r="7978" spans="24:24" x14ac:dyDescent="0.2">
      <c r="X7978" s="11"/>
    </row>
    <row r="7979" spans="24:24" x14ac:dyDescent="0.2">
      <c r="X7979" s="11"/>
    </row>
    <row r="7980" spans="24:24" x14ac:dyDescent="0.2">
      <c r="X7980" s="11"/>
    </row>
    <row r="7981" spans="24:24" x14ac:dyDescent="0.2">
      <c r="X7981" s="11"/>
    </row>
    <row r="7982" spans="24:24" x14ac:dyDescent="0.2">
      <c r="X7982" s="11"/>
    </row>
    <row r="7983" spans="24:24" x14ac:dyDescent="0.2">
      <c r="X7983" s="11"/>
    </row>
    <row r="7984" spans="24:24" x14ac:dyDescent="0.2">
      <c r="X7984" s="11"/>
    </row>
    <row r="7985" spans="24:24" x14ac:dyDescent="0.2">
      <c r="X7985" s="11"/>
    </row>
    <row r="7986" spans="24:24" x14ac:dyDescent="0.2">
      <c r="X7986" s="11"/>
    </row>
    <row r="7987" spans="24:24" x14ac:dyDescent="0.2">
      <c r="X7987" s="11"/>
    </row>
    <row r="7988" spans="24:24" x14ac:dyDescent="0.2">
      <c r="X7988" s="11"/>
    </row>
    <row r="7989" spans="24:24" x14ac:dyDescent="0.2">
      <c r="X7989" s="11"/>
    </row>
    <row r="7990" spans="24:24" x14ac:dyDescent="0.2">
      <c r="X7990" s="11"/>
    </row>
    <row r="7991" spans="24:24" x14ac:dyDescent="0.2">
      <c r="X7991" s="11"/>
    </row>
    <row r="7992" spans="24:24" x14ac:dyDescent="0.2">
      <c r="X7992" s="11"/>
    </row>
    <row r="7993" spans="24:24" x14ac:dyDescent="0.2">
      <c r="X7993" s="11"/>
    </row>
    <row r="7994" spans="24:24" x14ac:dyDescent="0.2">
      <c r="X7994" s="11"/>
    </row>
    <row r="7995" spans="24:24" x14ac:dyDescent="0.2">
      <c r="X7995" s="11"/>
    </row>
    <row r="7996" spans="24:24" x14ac:dyDescent="0.2">
      <c r="X7996" s="11"/>
    </row>
    <row r="7997" spans="24:24" x14ac:dyDescent="0.2">
      <c r="X7997" s="11"/>
    </row>
    <row r="7998" spans="24:24" x14ac:dyDescent="0.2">
      <c r="X7998" s="11"/>
    </row>
    <row r="7999" spans="24:24" x14ac:dyDescent="0.2">
      <c r="X7999" s="11"/>
    </row>
    <row r="8000" spans="24:24" x14ac:dyDescent="0.2">
      <c r="X8000" s="11"/>
    </row>
    <row r="8001" spans="24:24" x14ac:dyDescent="0.2">
      <c r="X8001" s="11"/>
    </row>
    <row r="8002" spans="24:24" x14ac:dyDescent="0.2">
      <c r="X8002" s="11"/>
    </row>
    <row r="8003" spans="24:24" x14ac:dyDescent="0.2">
      <c r="X8003" s="11"/>
    </row>
    <row r="8004" spans="24:24" x14ac:dyDescent="0.2">
      <c r="X8004" s="11"/>
    </row>
    <row r="8005" spans="24:24" x14ac:dyDescent="0.2">
      <c r="X8005" s="11"/>
    </row>
    <row r="8006" spans="24:24" x14ac:dyDescent="0.2">
      <c r="X8006" s="11"/>
    </row>
    <row r="8007" spans="24:24" x14ac:dyDescent="0.2">
      <c r="X8007" s="11"/>
    </row>
    <row r="8008" spans="24:24" x14ac:dyDescent="0.2">
      <c r="X8008" s="11"/>
    </row>
    <row r="8009" spans="24:24" x14ac:dyDescent="0.2">
      <c r="X8009" s="11"/>
    </row>
    <row r="8010" spans="24:24" x14ac:dyDescent="0.2">
      <c r="X8010" s="11"/>
    </row>
    <row r="8011" spans="24:24" x14ac:dyDescent="0.2">
      <c r="X8011" s="11"/>
    </row>
    <row r="8012" spans="24:24" x14ac:dyDescent="0.2">
      <c r="X8012" s="11"/>
    </row>
    <row r="8013" spans="24:24" x14ac:dyDescent="0.2">
      <c r="X8013" s="11"/>
    </row>
    <row r="8014" spans="24:24" x14ac:dyDescent="0.2">
      <c r="X8014" s="11"/>
    </row>
    <row r="8015" spans="24:24" x14ac:dyDescent="0.2">
      <c r="X8015" s="11"/>
    </row>
    <row r="8016" spans="24:24" x14ac:dyDescent="0.2">
      <c r="X8016" s="11"/>
    </row>
    <row r="8017" spans="24:24" x14ac:dyDescent="0.2">
      <c r="X8017" s="11"/>
    </row>
    <row r="8018" spans="24:24" x14ac:dyDescent="0.2">
      <c r="X8018" s="11"/>
    </row>
    <row r="8019" spans="24:24" x14ac:dyDescent="0.2">
      <c r="X8019" s="11"/>
    </row>
    <row r="8020" spans="24:24" x14ac:dyDescent="0.2">
      <c r="X8020" s="11"/>
    </row>
    <row r="8021" spans="24:24" x14ac:dyDescent="0.2">
      <c r="X8021" s="11"/>
    </row>
    <row r="8022" spans="24:24" x14ac:dyDescent="0.2">
      <c r="X8022" s="11"/>
    </row>
    <row r="8023" spans="24:24" x14ac:dyDescent="0.2">
      <c r="X8023" s="11"/>
    </row>
    <row r="8024" spans="24:24" x14ac:dyDescent="0.2">
      <c r="X8024" s="11"/>
    </row>
    <row r="8025" spans="24:24" x14ac:dyDescent="0.2">
      <c r="X8025" s="11"/>
    </row>
    <row r="8026" spans="24:24" x14ac:dyDescent="0.2">
      <c r="X8026" s="11"/>
    </row>
    <row r="8027" spans="24:24" x14ac:dyDescent="0.2">
      <c r="X8027" s="11"/>
    </row>
    <row r="8028" spans="24:24" x14ac:dyDescent="0.2">
      <c r="X8028" s="11"/>
    </row>
    <row r="8029" spans="24:24" x14ac:dyDescent="0.2">
      <c r="X8029" s="11"/>
    </row>
    <row r="8030" spans="24:24" x14ac:dyDescent="0.2">
      <c r="X8030" s="11"/>
    </row>
    <row r="8031" spans="24:24" x14ac:dyDescent="0.2">
      <c r="X8031" s="11"/>
    </row>
    <row r="8032" spans="24:24" x14ac:dyDescent="0.2">
      <c r="X8032" s="11"/>
    </row>
    <row r="8033" spans="24:24" x14ac:dyDescent="0.2">
      <c r="X8033" s="11"/>
    </row>
    <row r="8034" spans="24:24" x14ac:dyDescent="0.2">
      <c r="X8034" s="11"/>
    </row>
    <row r="8035" spans="24:24" x14ac:dyDescent="0.2">
      <c r="X8035" s="11"/>
    </row>
    <row r="8036" spans="24:24" x14ac:dyDescent="0.2">
      <c r="X8036" s="11"/>
    </row>
    <row r="8037" spans="24:24" x14ac:dyDescent="0.2">
      <c r="X8037" s="11"/>
    </row>
    <row r="8038" spans="24:24" x14ac:dyDescent="0.2">
      <c r="X8038" s="11"/>
    </row>
    <row r="8039" spans="24:24" x14ac:dyDescent="0.2">
      <c r="X8039" s="11"/>
    </row>
    <row r="8040" spans="24:24" x14ac:dyDescent="0.2">
      <c r="X8040" s="11"/>
    </row>
    <row r="8041" spans="24:24" x14ac:dyDescent="0.2">
      <c r="X8041" s="11"/>
    </row>
    <row r="8042" spans="24:24" x14ac:dyDescent="0.2">
      <c r="X8042" s="11"/>
    </row>
    <row r="8043" spans="24:24" x14ac:dyDescent="0.2">
      <c r="X8043" s="11"/>
    </row>
    <row r="8044" spans="24:24" x14ac:dyDescent="0.2">
      <c r="X8044" s="11"/>
    </row>
    <row r="8045" spans="24:24" x14ac:dyDescent="0.2">
      <c r="X8045" s="11"/>
    </row>
    <row r="8046" spans="24:24" x14ac:dyDescent="0.2">
      <c r="X8046" s="11"/>
    </row>
    <row r="8047" spans="24:24" x14ac:dyDescent="0.2">
      <c r="X8047" s="11"/>
    </row>
    <row r="8048" spans="24:24" x14ac:dyDescent="0.2">
      <c r="X8048" s="11"/>
    </row>
    <row r="8049" spans="24:24" x14ac:dyDescent="0.2">
      <c r="X8049" s="11"/>
    </row>
    <row r="8050" spans="24:24" x14ac:dyDescent="0.2">
      <c r="X8050" s="11"/>
    </row>
    <row r="8051" spans="24:24" x14ac:dyDescent="0.2">
      <c r="X8051" s="11"/>
    </row>
    <row r="8052" spans="24:24" x14ac:dyDescent="0.2">
      <c r="X8052" s="11"/>
    </row>
    <row r="8053" spans="24:24" x14ac:dyDescent="0.2">
      <c r="X8053" s="11"/>
    </row>
    <row r="8054" spans="24:24" x14ac:dyDescent="0.2">
      <c r="X8054" s="11"/>
    </row>
    <row r="8055" spans="24:24" x14ac:dyDescent="0.2">
      <c r="X8055" s="11"/>
    </row>
    <row r="8056" spans="24:24" x14ac:dyDescent="0.2">
      <c r="X8056" s="11"/>
    </row>
    <row r="8057" spans="24:24" x14ac:dyDescent="0.2">
      <c r="X8057" s="11"/>
    </row>
    <row r="8058" spans="24:24" x14ac:dyDescent="0.2">
      <c r="X8058" s="11"/>
    </row>
    <row r="8059" spans="24:24" x14ac:dyDescent="0.2">
      <c r="X8059" s="11"/>
    </row>
    <row r="8060" spans="24:24" x14ac:dyDescent="0.2">
      <c r="X8060" s="11"/>
    </row>
    <row r="8061" spans="24:24" x14ac:dyDescent="0.2">
      <c r="X8061" s="11"/>
    </row>
    <row r="8062" spans="24:24" x14ac:dyDescent="0.2">
      <c r="X8062" s="11"/>
    </row>
    <row r="8063" spans="24:24" x14ac:dyDescent="0.2">
      <c r="X8063" s="11"/>
    </row>
    <row r="8064" spans="24:24" x14ac:dyDescent="0.2">
      <c r="X8064" s="11"/>
    </row>
    <row r="8065" spans="24:24" x14ac:dyDescent="0.2">
      <c r="X8065" s="11"/>
    </row>
    <row r="8066" spans="24:24" x14ac:dyDescent="0.2">
      <c r="X8066" s="11"/>
    </row>
    <row r="8067" spans="24:24" x14ac:dyDescent="0.2">
      <c r="X8067" s="11"/>
    </row>
    <row r="8068" spans="24:24" x14ac:dyDescent="0.2">
      <c r="X8068" s="11"/>
    </row>
    <row r="8069" spans="24:24" x14ac:dyDescent="0.2">
      <c r="X8069" s="11"/>
    </row>
    <row r="8070" spans="24:24" x14ac:dyDescent="0.2">
      <c r="X8070" s="11"/>
    </row>
    <row r="8071" spans="24:24" x14ac:dyDescent="0.2">
      <c r="X8071" s="11"/>
    </row>
    <row r="8072" spans="24:24" x14ac:dyDescent="0.2">
      <c r="X8072" s="11"/>
    </row>
    <row r="8073" spans="24:24" x14ac:dyDescent="0.2">
      <c r="X8073" s="11"/>
    </row>
    <row r="8074" spans="24:24" x14ac:dyDescent="0.2">
      <c r="X8074" s="11"/>
    </row>
    <row r="8075" spans="24:24" x14ac:dyDescent="0.2">
      <c r="X8075" s="11"/>
    </row>
    <row r="8076" spans="24:24" x14ac:dyDescent="0.2">
      <c r="X8076" s="11"/>
    </row>
    <row r="8077" spans="24:24" x14ac:dyDescent="0.2">
      <c r="X8077" s="11"/>
    </row>
    <row r="8078" spans="24:24" x14ac:dyDescent="0.2">
      <c r="X8078" s="11"/>
    </row>
    <row r="8079" spans="24:24" x14ac:dyDescent="0.2">
      <c r="X8079" s="11"/>
    </row>
    <row r="8080" spans="24:24" x14ac:dyDescent="0.2">
      <c r="X8080" s="11"/>
    </row>
    <row r="8081" spans="24:24" x14ac:dyDescent="0.2">
      <c r="X8081" s="11"/>
    </row>
    <row r="8082" spans="24:24" x14ac:dyDescent="0.2">
      <c r="X8082" s="11"/>
    </row>
    <row r="8083" spans="24:24" x14ac:dyDescent="0.2">
      <c r="X8083" s="11"/>
    </row>
    <row r="8084" spans="24:24" x14ac:dyDescent="0.2">
      <c r="X8084" s="11"/>
    </row>
    <row r="8085" spans="24:24" x14ac:dyDescent="0.2">
      <c r="X8085" s="11"/>
    </row>
    <row r="8086" spans="24:24" x14ac:dyDescent="0.2">
      <c r="X8086" s="11"/>
    </row>
    <row r="8087" spans="24:24" x14ac:dyDescent="0.2">
      <c r="X8087" s="11"/>
    </row>
    <row r="8088" spans="24:24" x14ac:dyDescent="0.2">
      <c r="X8088" s="11"/>
    </row>
    <row r="8089" spans="24:24" x14ac:dyDescent="0.2">
      <c r="X8089" s="11"/>
    </row>
    <row r="8090" spans="24:24" x14ac:dyDescent="0.2">
      <c r="X8090" s="11"/>
    </row>
    <row r="8091" spans="24:24" x14ac:dyDescent="0.2">
      <c r="X8091" s="11"/>
    </row>
    <row r="8092" spans="24:24" x14ac:dyDescent="0.2">
      <c r="X8092" s="11"/>
    </row>
    <row r="8093" spans="24:24" x14ac:dyDescent="0.2">
      <c r="X8093" s="11"/>
    </row>
    <row r="8094" spans="24:24" x14ac:dyDescent="0.2">
      <c r="X8094" s="11"/>
    </row>
    <row r="8095" spans="24:24" x14ac:dyDescent="0.2">
      <c r="X8095" s="11"/>
    </row>
    <row r="8096" spans="24:24" x14ac:dyDescent="0.2">
      <c r="X8096" s="11"/>
    </row>
    <row r="8097" spans="24:24" x14ac:dyDescent="0.2">
      <c r="X8097" s="11"/>
    </row>
    <row r="8098" spans="24:24" x14ac:dyDescent="0.2">
      <c r="X8098" s="11"/>
    </row>
    <row r="8099" spans="24:24" x14ac:dyDescent="0.2">
      <c r="X8099" s="11"/>
    </row>
    <row r="8100" spans="24:24" x14ac:dyDescent="0.2">
      <c r="X8100" s="11"/>
    </row>
    <row r="8101" spans="24:24" x14ac:dyDescent="0.2">
      <c r="X8101" s="11"/>
    </row>
    <row r="8102" spans="24:24" x14ac:dyDescent="0.2">
      <c r="X8102" s="11"/>
    </row>
    <row r="8103" spans="24:24" x14ac:dyDescent="0.2">
      <c r="X8103" s="11"/>
    </row>
    <row r="8104" spans="24:24" x14ac:dyDescent="0.2">
      <c r="X8104" s="11"/>
    </row>
    <row r="8105" spans="24:24" x14ac:dyDescent="0.2">
      <c r="X8105" s="11"/>
    </row>
    <row r="8106" spans="24:24" x14ac:dyDescent="0.2">
      <c r="X8106" s="11"/>
    </row>
    <row r="8107" spans="24:24" x14ac:dyDescent="0.2">
      <c r="X8107" s="11"/>
    </row>
    <row r="8108" spans="24:24" x14ac:dyDescent="0.2">
      <c r="X8108" s="11"/>
    </row>
    <row r="8109" spans="24:24" x14ac:dyDescent="0.2">
      <c r="X8109" s="11"/>
    </row>
    <row r="8110" spans="24:24" x14ac:dyDescent="0.2">
      <c r="X8110" s="11"/>
    </row>
    <row r="8111" spans="24:24" x14ac:dyDescent="0.2">
      <c r="X8111" s="11"/>
    </row>
    <row r="8112" spans="24:24" x14ac:dyDescent="0.2">
      <c r="X8112" s="11"/>
    </row>
    <row r="8113" spans="24:24" x14ac:dyDescent="0.2">
      <c r="X8113" s="11"/>
    </row>
    <row r="8114" spans="24:24" x14ac:dyDescent="0.2">
      <c r="X8114" s="11"/>
    </row>
    <row r="8115" spans="24:24" x14ac:dyDescent="0.2">
      <c r="X8115" s="11"/>
    </row>
    <row r="8116" spans="24:24" x14ac:dyDescent="0.2">
      <c r="X8116" s="11"/>
    </row>
    <row r="8117" spans="24:24" x14ac:dyDescent="0.2">
      <c r="X8117" s="11"/>
    </row>
    <row r="8118" spans="24:24" x14ac:dyDescent="0.2">
      <c r="X8118" s="11"/>
    </row>
    <row r="8119" spans="24:24" x14ac:dyDescent="0.2">
      <c r="X8119" s="11"/>
    </row>
    <row r="8120" spans="24:24" x14ac:dyDescent="0.2">
      <c r="X8120" s="11"/>
    </row>
    <row r="8121" spans="24:24" x14ac:dyDescent="0.2">
      <c r="X8121" s="11"/>
    </row>
    <row r="8122" spans="24:24" x14ac:dyDescent="0.2">
      <c r="X8122" s="11"/>
    </row>
    <row r="8123" spans="24:24" x14ac:dyDescent="0.2">
      <c r="X8123" s="11"/>
    </row>
    <row r="8124" spans="24:24" x14ac:dyDescent="0.2">
      <c r="X8124" s="11"/>
    </row>
    <row r="8125" spans="24:24" x14ac:dyDescent="0.2">
      <c r="X8125" s="11"/>
    </row>
    <row r="8126" spans="24:24" x14ac:dyDescent="0.2">
      <c r="X8126" s="11"/>
    </row>
    <row r="8127" spans="24:24" x14ac:dyDescent="0.2">
      <c r="X8127" s="11"/>
    </row>
    <row r="8128" spans="24:24" x14ac:dyDescent="0.2">
      <c r="X8128" s="11"/>
    </row>
    <row r="8129" spans="24:24" x14ac:dyDescent="0.2">
      <c r="X8129" s="11"/>
    </row>
    <row r="8130" spans="24:24" x14ac:dyDescent="0.2">
      <c r="X8130" s="11"/>
    </row>
    <row r="8131" spans="24:24" x14ac:dyDescent="0.2">
      <c r="X8131" s="11"/>
    </row>
    <row r="8132" spans="24:24" x14ac:dyDescent="0.2">
      <c r="X8132" s="11"/>
    </row>
    <row r="8133" spans="24:24" x14ac:dyDescent="0.2">
      <c r="X8133" s="11"/>
    </row>
    <row r="8134" spans="24:24" x14ac:dyDescent="0.2">
      <c r="X8134" s="11"/>
    </row>
    <row r="8135" spans="24:24" x14ac:dyDescent="0.2">
      <c r="X8135" s="11"/>
    </row>
    <row r="8136" spans="24:24" x14ac:dyDescent="0.2">
      <c r="X8136" s="11"/>
    </row>
    <row r="8137" spans="24:24" x14ac:dyDescent="0.2">
      <c r="X8137" s="11"/>
    </row>
    <row r="8138" spans="24:24" x14ac:dyDescent="0.2">
      <c r="X8138" s="11"/>
    </row>
    <row r="8139" spans="24:24" x14ac:dyDescent="0.2">
      <c r="X8139" s="11"/>
    </row>
    <row r="8140" spans="24:24" x14ac:dyDescent="0.2">
      <c r="X8140" s="11"/>
    </row>
    <row r="8141" spans="24:24" x14ac:dyDescent="0.2">
      <c r="X8141" s="11"/>
    </row>
    <row r="8142" spans="24:24" x14ac:dyDescent="0.2">
      <c r="X8142" s="11"/>
    </row>
    <row r="8143" spans="24:24" x14ac:dyDescent="0.2">
      <c r="X8143" s="11"/>
    </row>
    <row r="8144" spans="24:24" x14ac:dyDescent="0.2">
      <c r="X8144" s="11"/>
    </row>
    <row r="8145" spans="24:24" x14ac:dyDescent="0.2">
      <c r="X8145" s="11"/>
    </row>
    <row r="8146" spans="24:24" x14ac:dyDescent="0.2">
      <c r="X8146" s="11"/>
    </row>
    <row r="8147" spans="24:24" x14ac:dyDescent="0.2">
      <c r="X8147" s="11"/>
    </row>
    <row r="8148" spans="24:24" x14ac:dyDescent="0.2">
      <c r="X8148" s="11"/>
    </row>
    <row r="8149" spans="24:24" x14ac:dyDescent="0.2">
      <c r="X8149" s="11"/>
    </row>
    <row r="8150" spans="24:24" x14ac:dyDescent="0.2">
      <c r="X8150" s="11"/>
    </row>
    <row r="8151" spans="24:24" x14ac:dyDescent="0.2">
      <c r="X8151" s="11"/>
    </row>
    <row r="8152" spans="24:24" x14ac:dyDescent="0.2">
      <c r="X8152" s="11"/>
    </row>
    <row r="8153" spans="24:24" x14ac:dyDescent="0.2">
      <c r="X8153" s="11"/>
    </row>
    <row r="8154" spans="24:24" x14ac:dyDescent="0.2">
      <c r="X8154" s="11"/>
    </row>
    <row r="8155" spans="24:24" x14ac:dyDescent="0.2">
      <c r="X8155" s="11"/>
    </row>
    <row r="8156" spans="24:24" x14ac:dyDescent="0.2">
      <c r="X8156" s="11"/>
    </row>
    <row r="8157" spans="24:24" x14ac:dyDescent="0.2">
      <c r="X8157" s="11"/>
    </row>
    <row r="8158" spans="24:24" x14ac:dyDescent="0.2">
      <c r="X8158" s="11"/>
    </row>
    <row r="8159" spans="24:24" x14ac:dyDescent="0.2">
      <c r="X8159" s="11"/>
    </row>
    <row r="8160" spans="24:24" x14ac:dyDescent="0.2">
      <c r="X8160" s="11"/>
    </row>
    <row r="8161" spans="24:24" x14ac:dyDescent="0.2">
      <c r="X8161" s="11"/>
    </row>
    <row r="8162" spans="24:24" x14ac:dyDescent="0.2">
      <c r="X8162" s="11"/>
    </row>
    <row r="8163" spans="24:24" x14ac:dyDescent="0.2">
      <c r="X8163" s="11"/>
    </row>
    <row r="8164" spans="24:24" x14ac:dyDescent="0.2">
      <c r="X8164" s="11"/>
    </row>
    <row r="8165" spans="24:24" x14ac:dyDescent="0.2">
      <c r="X8165" s="11"/>
    </row>
    <row r="8166" spans="24:24" x14ac:dyDescent="0.2">
      <c r="X8166" s="11"/>
    </row>
    <row r="8167" spans="24:24" x14ac:dyDescent="0.2">
      <c r="X8167" s="11"/>
    </row>
    <row r="8168" spans="24:24" x14ac:dyDescent="0.2">
      <c r="X8168" s="11"/>
    </row>
    <row r="8169" spans="24:24" x14ac:dyDescent="0.2">
      <c r="X8169" s="11"/>
    </row>
    <row r="8170" spans="24:24" x14ac:dyDescent="0.2">
      <c r="X8170" s="11"/>
    </row>
    <row r="8171" spans="24:24" x14ac:dyDescent="0.2">
      <c r="X8171" s="11"/>
    </row>
    <row r="8172" spans="24:24" x14ac:dyDescent="0.2">
      <c r="X8172" s="11"/>
    </row>
    <row r="8173" spans="24:24" x14ac:dyDescent="0.2">
      <c r="X8173" s="11"/>
    </row>
    <row r="8174" spans="24:24" x14ac:dyDescent="0.2">
      <c r="X8174" s="11"/>
    </row>
    <row r="8175" spans="24:24" x14ac:dyDescent="0.2">
      <c r="X8175" s="11"/>
    </row>
    <row r="8176" spans="24:24" x14ac:dyDescent="0.2">
      <c r="X8176" s="11"/>
    </row>
    <row r="8177" spans="24:24" x14ac:dyDescent="0.2">
      <c r="X8177" s="11"/>
    </row>
    <row r="8178" spans="24:24" x14ac:dyDescent="0.2">
      <c r="X8178" s="11"/>
    </row>
    <row r="8179" spans="24:24" x14ac:dyDescent="0.2">
      <c r="X8179" s="11"/>
    </row>
    <row r="8180" spans="24:24" x14ac:dyDescent="0.2">
      <c r="X8180" s="11"/>
    </row>
    <row r="8181" spans="24:24" x14ac:dyDescent="0.2">
      <c r="X8181" s="11"/>
    </row>
    <row r="8182" spans="24:24" x14ac:dyDescent="0.2">
      <c r="X8182" s="11"/>
    </row>
    <row r="8183" spans="24:24" x14ac:dyDescent="0.2">
      <c r="X8183" s="11"/>
    </row>
    <row r="8184" spans="24:24" x14ac:dyDescent="0.2">
      <c r="X8184" s="11"/>
    </row>
    <row r="8185" spans="24:24" x14ac:dyDescent="0.2">
      <c r="X8185" s="11"/>
    </row>
    <row r="8186" spans="24:24" x14ac:dyDescent="0.2">
      <c r="X8186" s="11"/>
    </row>
    <row r="8187" spans="24:24" x14ac:dyDescent="0.2">
      <c r="X8187" s="11"/>
    </row>
    <row r="8188" spans="24:24" x14ac:dyDescent="0.2">
      <c r="X8188" s="11"/>
    </row>
    <row r="8189" spans="24:24" x14ac:dyDescent="0.2">
      <c r="X8189" s="11"/>
    </row>
    <row r="8190" spans="24:24" x14ac:dyDescent="0.2">
      <c r="X8190" s="11"/>
    </row>
    <row r="8191" spans="24:24" x14ac:dyDescent="0.2">
      <c r="X8191" s="11"/>
    </row>
    <row r="8192" spans="24:24" x14ac:dyDescent="0.2">
      <c r="X8192" s="11"/>
    </row>
    <row r="8193" spans="24:24" x14ac:dyDescent="0.2">
      <c r="X8193" s="11"/>
    </row>
    <row r="8194" spans="24:24" x14ac:dyDescent="0.2">
      <c r="X8194" s="11"/>
    </row>
    <row r="8195" spans="24:24" x14ac:dyDescent="0.2">
      <c r="X8195" s="11"/>
    </row>
    <row r="8196" spans="24:24" x14ac:dyDescent="0.2">
      <c r="X8196" s="11"/>
    </row>
    <row r="8197" spans="24:24" x14ac:dyDescent="0.2">
      <c r="X8197" s="11"/>
    </row>
    <row r="8198" spans="24:24" x14ac:dyDescent="0.2">
      <c r="X8198" s="11"/>
    </row>
    <row r="8199" spans="24:24" x14ac:dyDescent="0.2">
      <c r="X8199" s="11"/>
    </row>
    <row r="8200" spans="24:24" x14ac:dyDescent="0.2">
      <c r="X8200" s="11"/>
    </row>
    <row r="8201" spans="24:24" x14ac:dyDescent="0.2">
      <c r="X8201" s="11"/>
    </row>
    <row r="8202" spans="24:24" x14ac:dyDescent="0.2">
      <c r="X8202" s="11"/>
    </row>
    <row r="8203" spans="24:24" x14ac:dyDescent="0.2">
      <c r="X8203" s="11"/>
    </row>
    <row r="8204" spans="24:24" x14ac:dyDescent="0.2">
      <c r="X8204" s="11"/>
    </row>
    <row r="8205" spans="24:24" x14ac:dyDescent="0.2">
      <c r="X8205" s="11"/>
    </row>
    <row r="8206" spans="24:24" x14ac:dyDescent="0.2">
      <c r="X8206" s="11"/>
    </row>
    <row r="8207" spans="24:24" x14ac:dyDescent="0.2">
      <c r="X8207" s="11"/>
    </row>
    <row r="8208" spans="24:24" x14ac:dyDescent="0.2">
      <c r="X8208" s="11"/>
    </row>
    <row r="8209" spans="24:24" x14ac:dyDescent="0.2">
      <c r="X8209" s="11"/>
    </row>
    <row r="8210" spans="24:24" x14ac:dyDescent="0.2">
      <c r="X8210" s="11"/>
    </row>
    <row r="8211" spans="24:24" x14ac:dyDescent="0.2">
      <c r="X8211" s="11"/>
    </row>
    <row r="8212" spans="24:24" x14ac:dyDescent="0.2">
      <c r="X8212" s="11"/>
    </row>
    <row r="8213" spans="24:24" x14ac:dyDescent="0.2">
      <c r="X8213" s="11"/>
    </row>
    <row r="8214" spans="24:24" x14ac:dyDescent="0.2">
      <c r="X8214" s="11"/>
    </row>
    <row r="8215" spans="24:24" x14ac:dyDescent="0.2">
      <c r="X8215" s="11"/>
    </row>
    <row r="8216" spans="24:24" x14ac:dyDescent="0.2">
      <c r="X8216" s="11"/>
    </row>
    <row r="8217" spans="24:24" x14ac:dyDescent="0.2">
      <c r="X8217" s="11"/>
    </row>
    <row r="8218" spans="24:24" x14ac:dyDescent="0.2">
      <c r="X8218" s="11"/>
    </row>
    <row r="8219" spans="24:24" x14ac:dyDescent="0.2">
      <c r="X8219" s="11"/>
    </row>
    <row r="8220" spans="24:24" x14ac:dyDescent="0.2">
      <c r="X8220" s="11"/>
    </row>
    <row r="8221" spans="24:24" x14ac:dyDescent="0.2">
      <c r="X8221" s="11"/>
    </row>
    <row r="8222" spans="24:24" x14ac:dyDescent="0.2">
      <c r="X8222" s="11"/>
    </row>
    <row r="8223" spans="24:24" x14ac:dyDescent="0.2">
      <c r="X8223" s="11"/>
    </row>
    <row r="8224" spans="24:24" x14ac:dyDescent="0.2">
      <c r="X8224" s="11"/>
    </row>
    <row r="8225" spans="24:24" x14ac:dyDescent="0.2">
      <c r="X8225" s="11"/>
    </row>
    <row r="8226" spans="24:24" x14ac:dyDescent="0.2">
      <c r="X8226" s="11"/>
    </row>
    <row r="8227" spans="24:24" x14ac:dyDescent="0.2">
      <c r="X8227" s="11"/>
    </row>
    <row r="8228" spans="24:24" x14ac:dyDescent="0.2">
      <c r="X8228" s="11"/>
    </row>
    <row r="8229" spans="24:24" x14ac:dyDescent="0.2">
      <c r="X8229" s="11"/>
    </row>
    <row r="8230" spans="24:24" x14ac:dyDescent="0.2">
      <c r="X8230" s="11"/>
    </row>
    <row r="8231" spans="24:24" x14ac:dyDescent="0.2">
      <c r="X8231" s="11"/>
    </row>
    <row r="8232" spans="24:24" x14ac:dyDescent="0.2">
      <c r="X8232" s="11"/>
    </row>
    <row r="8233" spans="24:24" x14ac:dyDescent="0.2">
      <c r="X8233" s="11"/>
    </row>
    <row r="8234" spans="24:24" x14ac:dyDescent="0.2">
      <c r="X8234" s="11"/>
    </row>
    <row r="8235" spans="24:24" x14ac:dyDescent="0.2">
      <c r="X8235" s="11"/>
    </row>
    <row r="8236" spans="24:24" x14ac:dyDescent="0.2">
      <c r="X8236" s="11"/>
    </row>
    <row r="8237" spans="24:24" x14ac:dyDescent="0.2">
      <c r="X8237" s="11"/>
    </row>
    <row r="8238" spans="24:24" x14ac:dyDescent="0.2">
      <c r="X8238" s="11"/>
    </row>
    <row r="8239" spans="24:24" x14ac:dyDescent="0.2">
      <c r="X8239" s="11"/>
    </row>
    <row r="8240" spans="24:24" x14ac:dyDescent="0.2">
      <c r="X8240" s="11"/>
    </row>
    <row r="8241" spans="24:24" x14ac:dyDescent="0.2">
      <c r="X8241" s="11"/>
    </row>
    <row r="8242" spans="24:24" x14ac:dyDescent="0.2">
      <c r="X8242" s="11"/>
    </row>
    <row r="8243" spans="24:24" x14ac:dyDescent="0.2">
      <c r="X8243" s="11"/>
    </row>
    <row r="8244" spans="24:24" x14ac:dyDescent="0.2">
      <c r="X8244" s="11"/>
    </row>
    <row r="8245" spans="24:24" x14ac:dyDescent="0.2">
      <c r="X8245" s="11"/>
    </row>
    <row r="8246" spans="24:24" x14ac:dyDescent="0.2">
      <c r="X8246" s="11"/>
    </row>
    <row r="8247" spans="24:24" x14ac:dyDescent="0.2">
      <c r="X8247" s="11"/>
    </row>
    <row r="8248" spans="24:24" x14ac:dyDescent="0.2">
      <c r="X8248" s="11"/>
    </row>
    <row r="8249" spans="24:24" x14ac:dyDescent="0.2">
      <c r="X8249" s="11"/>
    </row>
    <row r="8250" spans="24:24" x14ac:dyDescent="0.2">
      <c r="X8250" s="11"/>
    </row>
    <row r="8251" spans="24:24" x14ac:dyDescent="0.2">
      <c r="X8251" s="11"/>
    </row>
    <row r="8252" spans="24:24" x14ac:dyDescent="0.2">
      <c r="X8252" s="11"/>
    </row>
    <row r="8253" spans="24:24" x14ac:dyDescent="0.2">
      <c r="X8253" s="11"/>
    </row>
    <row r="8254" spans="24:24" x14ac:dyDescent="0.2">
      <c r="X8254" s="11"/>
    </row>
    <row r="8255" spans="24:24" x14ac:dyDescent="0.2">
      <c r="X8255" s="11"/>
    </row>
    <row r="8256" spans="24:24" x14ac:dyDescent="0.2">
      <c r="X8256" s="11"/>
    </row>
    <row r="8257" spans="24:24" x14ac:dyDescent="0.2">
      <c r="X8257" s="11"/>
    </row>
    <row r="8258" spans="24:24" x14ac:dyDescent="0.2">
      <c r="X8258" s="11"/>
    </row>
    <row r="8259" spans="24:24" x14ac:dyDescent="0.2">
      <c r="X8259" s="11"/>
    </row>
    <row r="8260" spans="24:24" x14ac:dyDescent="0.2">
      <c r="X8260" s="11"/>
    </row>
    <row r="8261" spans="24:24" x14ac:dyDescent="0.2">
      <c r="X8261" s="11"/>
    </row>
    <row r="8262" spans="24:24" x14ac:dyDescent="0.2">
      <c r="X8262" s="11"/>
    </row>
    <row r="8263" spans="24:24" x14ac:dyDescent="0.2">
      <c r="X8263" s="11"/>
    </row>
    <row r="8264" spans="24:24" x14ac:dyDescent="0.2">
      <c r="X8264" s="11"/>
    </row>
    <row r="8265" spans="24:24" x14ac:dyDescent="0.2">
      <c r="X8265" s="11"/>
    </row>
    <row r="8266" spans="24:24" x14ac:dyDescent="0.2">
      <c r="X8266" s="11"/>
    </row>
    <row r="8267" spans="24:24" x14ac:dyDescent="0.2">
      <c r="X8267" s="11"/>
    </row>
    <row r="8268" spans="24:24" x14ac:dyDescent="0.2">
      <c r="X8268" s="11"/>
    </row>
    <row r="8269" spans="24:24" x14ac:dyDescent="0.2">
      <c r="X8269" s="11"/>
    </row>
    <row r="8270" spans="24:24" x14ac:dyDescent="0.2">
      <c r="X8270" s="11"/>
    </row>
    <row r="8271" spans="24:24" x14ac:dyDescent="0.2">
      <c r="X8271" s="11"/>
    </row>
    <row r="8272" spans="24:24" x14ac:dyDescent="0.2">
      <c r="X8272" s="11"/>
    </row>
    <row r="8273" spans="24:24" x14ac:dyDescent="0.2">
      <c r="X8273" s="11"/>
    </row>
    <row r="8274" spans="24:24" x14ac:dyDescent="0.2">
      <c r="X8274" s="11"/>
    </row>
    <row r="8275" spans="24:24" x14ac:dyDescent="0.2">
      <c r="X8275" s="11"/>
    </row>
    <row r="8276" spans="24:24" x14ac:dyDescent="0.2">
      <c r="X8276" s="11"/>
    </row>
    <row r="8277" spans="24:24" x14ac:dyDescent="0.2">
      <c r="X8277" s="11"/>
    </row>
    <row r="8278" spans="24:24" x14ac:dyDescent="0.2">
      <c r="X8278" s="11"/>
    </row>
    <row r="8279" spans="24:24" x14ac:dyDescent="0.2">
      <c r="X8279" s="11"/>
    </row>
    <row r="8280" spans="24:24" x14ac:dyDescent="0.2">
      <c r="X8280" s="11"/>
    </row>
    <row r="8281" spans="24:24" x14ac:dyDescent="0.2">
      <c r="X8281" s="11"/>
    </row>
    <row r="8282" spans="24:24" x14ac:dyDescent="0.2">
      <c r="X8282" s="11"/>
    </row>
    <row r="8283" spans="24:24" x14ac:dyDescent="0.2">
      <c r="X8283" s="11"/>
    </row>
    <row r="8284" spans="24:24" x14ac:dyDescent="0.2">
      <c r="X8284" s="11"/>
    </row>
    <row r="8285" spans="24:24" x14ac:dyDescent="0.2">
      <c r="X8285" s="11"/>
    </row>
    <row r="8286" spans="24:24" x14ac:dyDescent="0.2">
      <c r="X8286" s="11"/>
    </row>
    <row r="8287" spans="24:24" x14ac:dyDescent="0.2">
      <c r="X8287" s="11"/>
    </row>
    <row r="8288" spans="24:24" x14ac:dyDescent="0.2">
      <c r="X8288" s="11"/>
    </row>
    <row r="8289" spans="24:24" x14ac:dyDescent="0.2">
      <c r="X8289" s="11"/>
    </row>
    <row r="8290" spans="24:24" x14ac:dyDescent="0.2">
      <c r="X8290" s="11"/>
    </row>
    <row r="8291" spans="24:24" x14ac:dyDescent="0.2">
      <c r="X8291" s="11"/>
    </row>
    <row r="8292" spans="24:24" x14ac:dyDescent="0.2">
      <c r="X8292" s="11"/>
    </row>
    <row r="8293" spans="24:24" x14ac:dyDescent="0.2">
      <c r="X8293" s="11"/>
    </row>
    <row r="8294" spans="24:24" x14ac:dyDescent="0.2">
      <c r="X8294" s="11"/>
    </row>
    <row r="8295" spans="24:24" x14ac:dyDescent="0.2">
      <c r="X8295" s="11"/>
    </row>
    <row r="8296" spans="24:24" x14ac:dyDescent="0.2">
      <c r="X8296" s="11"/>
    </row>
    <row r="8297" spans="24:24" x14ac:dyDescent="0.2">
      <c r="X8297" s="11"/>
    </row>
    <row r="8298" spans="24:24" x14ac:dyDescent="0.2">
      <c r="X8298" s="11"/>
    </row>
    <row r="8299" spans="24:24" x14ac:dyDescent="0.2">
      <c r="X8299" s="11"/>
    </row>
    <row r="8300" spans="24:24" x14ac:dyDescent="0.2">
      <c r="X8300" s="11"/>
    </row>
    <row r="8301" spans="24:24" x14ac:dyDescent="0.2">
      <c r="X8301" s="11"/>
    </row>
    <row r="8302" spans="24:24" x14ac:dyDescent="0.2">
      <c r="X8302" s="11"/>
    </row>
    <row r="8303" spans="24:24" x14ac:dyDescent="0.2">
      <c r="X8303" s="11"/>
    </row>
    <row r="8304" spans="24:24" x14ac:dyDescent="0.2">
      <c r="X8304" s="11"/>
    </row>
    <row r="8305" spans="24:24" x14ac:dyDescent="0.2">
      <c r="X8305" s="11"/>
    </row>
    <row r="8306" spans="24:24" x14ac:dyDescent="0.2">
      <c r="X8306" s="11"/>
    </row>
    <row r="8307" spans="24:24" x14ac:dyDescent="0.2">
      <c r="X8307" s="11"/>
    </row>
    <row r="8308" spans="24:24" x14ac:dyDescent="0.2">
      <c r="X8308" s="11"/>
    </row>
    <row r="8309" spans="24:24" x14ac:dyDescent="0.2">
      <c r="X8309" s="11"/>
    </row>
    <row r="8310" spans="24:24" x14ac:dyDescent="0.2">
      <c r="X8310" s="11"/>
    </row>
    <row r="8311" spans="24:24" x14ac:dyDescent="0.2">
      <c r="X8311" s="11"/>
    </row>
    <row r="8312" spans="24:24" x14ac:dyDescent="0.2">
      <c r="X8312" s="11"/>
    </row>
    <row r="8313" spans="24:24" x14ac:dyDescent="0.2">
      <c r="X8313" s="11"/>
    </row>
    <row r="8314" spans="24:24" x14ac:dyDescent="0.2">
      <c r="X8314" s="11"/>
    </row>
    <row r="8315" spans="24:24" x14ac:dyDescent="0.2">
      <c r="X8315" s="11"/>
    </row>
    <row r="8316" spans="24:24" x14ac:dyDescent="0.2">
      <c r="X8316" s="11"/>
    </row>
    <row r="8317" spans="24:24" x14ac:dyDescent="0.2">
      <c r="X8317" s="11"/>
    </row>
    <row r="8318" spans="24:24" x14ac:dyDescent="0.2">
      <c r="X8318" s="11"/>
    </row>
    <row r="8319" spans="24:24" x14ac:dyDescent="0.2">
      <c r="X8319" s="11"/>
    </row>
    <row r="8320" spans="24:24" x14ac:dyDescent="0.2">
      <c r="X8320" s="11"/>
    </row>
    <row r="8321" spans="24:24" x14ac:dyDescent="0.2">
      <c r="X8321" s="11"/>
    </row>
    <row r="8322" spans="24:24" x14ac:dyDescent="0.2">
      <c r="X8322" s="11"/>
    </row>
    <row r="8323" spans="24:24" x14ac:dyDescent="0.2">
      <c r="X8323" s="11"/>
    </row>
    <row r="8324" spans="24:24" x14ac:dyDescent="0.2">
      <c r="X8324" s="11"/>
    </row>
    <row r="8325" spans="24:24" x14ac:dyDescent="0.2">
      <c r="X8325" s="11"/>
    </row>
    <row r="8326" spans="24:24" x14ac:dyDescent="0.2">
      <c r="X8326" s="11"/>
    </row>
    <row r="8327" spans="24:24" x14ac:dyDescent="0.2">
      <c r="X8327" s="11"/>
    </row>
    <row r="8328" spans="24:24" x14ac:dyDescent="0.2">
      <c r="X8328" s="11"/>
    </row>
    <row r="8329" spans="24:24" x14ac:dyDescent="0.2">
      <c r="X8329" s="11"/>
    </row>
    <row r="8330" spans="24:24" x14ac:dyDescent="0.2">
      <c r="X8330" s="11"/>
    </row>
    <row r="8331" spans="24:24" x14ac:dyDescent="0.2">
      <c r="X8331" s="11"/>
    </row>
    <row r="8332" spans="24:24" x14ac:dyDescent="0.2">
      <c r="X8332" s="11"/>
    </row>
    <row r="8333" spans="24:24" x14ac:dyDescent="0.2">
      <c r="X8333" s="11"/>
    </row>
    <row r="8334" spans="24:24" x14ac:dyDescent="0.2">
      <c r="X8334" s="11"/>
    </row>
    <row r="8335" spans="24:24" x14ac:dyDescent="0.2">
      <c r="X8335" s="11"/>
    </row>
    <row r="8336" spans="24:24" x14ac:dyDescent="0.2">
      <c r="X8336" s="11"/>
    </row>
    <row r="8337" spans="24:24" x14ac:dyDescent="0.2">
      <c r="X8337" s="11"/>
    </row>
    <row r="8338" spans="24:24" x14ac:dyDescent="0.2">
      <c r="X8338" s="11"/>
    </row>
    <row r="8339" spans="24:24" x14ac:dyDescent="0.2">
      <c r="X8339" s="11"/>
    </row>
    <row r="8340" spans="24:24" x14ac:dyDescent="0.2">
      <c r="X8340" s="11"/>
    </row>
    <row r="8341" spans="24:24" x14ac:dyDescent="0.2">
      <c r="X8341" s="11"/>
    </row>
    <row r="8342" spans="24:24" x14ac:dyDescent="0.2">
      <c r="X8342" s="11"/>
    </row>
    <row r="8343" spans="24:24" x14ac:dyDescent="0.2">
      <c r="X8343" s="11"/>
    </row>
    <row r="8344" spans="24:24" x14ac:dyDescent="0.2">
      <c r="X8344" s="11"/>
    </row>
    <row r="8345" spans="24:24" x14ac:dyDescent="0.2">
      <c r="X8345" s="11"/>
    </row>
    <row r="8346" spans="24:24" x14ac:dyDescent="0.2">
      <c r="X8346" s="11"/>
    </row>
    <row r="8347" spans="24:24" x14ac:dyDescent="0.2">
      <c r="X8347" s="11"/>
    </row>
    <row r="8348" spans="24:24" x14ac:dyDescent="0.2">
      <c r="X8348" s="11"/>
    </row>
    <row r="8349" spans="24:24" x14ac:dyDescent="0.2">
      <c r="X8349" s="11"/>
    </row>
    <row r="8350" spans="24:24" x14ac:dyDescent="0.2">
      <c r="X8350" s="11"/>
    </row>
    <row r="8351" spans="24:24" x14ac:dyDescent="0.2">
      <c r="X8351" s="11"/>
    </row>
    <row r="8352" spans="24:24" x14ac:dyDescent="0.2">
      <c r="X8352" s="11"/>
    </row>
    <row r="8353" spans="24:24" x14ac:dyDescent="0.2">
      <c r="X8353" s="11"/>
    </row>
    <row r="8354" spans="24:24" x14ac:dyDescent="0.2">
      <c r="X8354" s="11"/>
    </row>
    <row r="8355" spans="24:24" x14ac:dyDescent="0.2">
      <c r="X8355" s="11"/>
    </row>
    <row r="8356" spans="24:24" x14ac:dyDescent="0.2">
      <c r="X8356" s="11"/>
    </row>
    <row r="8357" spans="24:24" x14ac:dyDescent="0.2">
      <c r="X8357" s="11"/>
    </row>
    <row r="8358" spans="24:24" x14ac:dyDescent="0.2">
      <c r="X8358" s="11"/>
    </row>
    <row r="8359" spans="24:24" x14ac:dyDescent="0.2">
      <c r="X8359" s="11"/>
    </row>
    <row r="8360" spans="24:24" x14ac:dyDescent="0.2">
      <c r="X8360" s="11"/>
    </row>
    <row r="8361" spans="24:24" x14ac:dyDescent="0.2">
      <c r="X8361" s="11"/>
    </row>
    <row r="8362" spans="24:24" x14ac:dyDescent="0.2">
      <c r="X8362" s="11"/>
    </row>
    <row r="8363" spans="24:24" x14ac:dyDescent="0.2">
      <c r="X8363" s="11"/>
    </row>
    <row r="8364" spans="24:24" x14ac:dyDescent="0.2">
      <c r="X8364" s="11"/>
    </row>
    <row r="8365" spans="24:24" x14ac:dyDescent="0.2">
      <c r="X8365" s="11"/>
    </row>
    <row r="8366" spans="24:24" x14ac:dyDescent="0.2">
      <c r="X8366" s="11"/>
    </row>
    <row r="8367" spans="24:24" x14ac:dyDescent="0.2">
      <c r="X8367" s="11"/>
    </row>
    <row r="8368" spans="24:24" x14ac:dyDescent="0.2">
      <c r="X8368" s="11"/>
    </row>
    <row r="8369" spans="24:24" x14ac:dyDescent="0.2">
      <c r="X8369" s="11"/>
    </row>
    <row r="8370" spans="24:24" x14ac:dyDescent="0.2">
      <c r="X8370" s="11"/>
    </row>
    <row r="8371" spans="24:24" x14ac:dyDescent="0.2">
      <c r="X8371" s="11"/>
    </row>
    <row r="8372" spans="24:24" x14ac:dyDescent="0.2">
      <c r="X8372" s="11"/>
    </row>
    <row r="8373" spans="24:24" x14ac:dyDescent="0.2">
      <c r="X8373" s="11"/>
    </row>
    <row r="8374" spans="24:24" x14ac:dyDescent="0.2">
      <c r="X8374" s="11"/>
    </row>
    <row r="8375" spans="24:24" x14ac:dyDescent="0.2">
      <c r="X8375" s="11"/>
    </row>
    <row r="8376" spans="24:24" x14ac:dyDescent="0.2">
      <c r="X8376" s="11"/>
    </row>
    <row r="8377" spans="24:24" x14ac:dyDescent="0.2">
      <c r="X8377" s="11"/>
    </row>
    <row r="8378" spans="24:24" x14ac:dyDescent="0.2">
      <c r="X8378" s="11"/>
    </row>
    <row r="8379" spans="24:24" x14ac:dyDescent="0.2">
      <c r="X8379" s="11"/>
    </row>
    <row r="8380" spans="24:24" x14ac:dyDescent="0.2">
      <c r="X8380" s="11"/>
    </row>
    <row r="8381" spans="24:24" x14ac:dyDescent="0.2">
      <c r="X8381" s="11"/>
    </row>
    <row r="8382" spans="24:24" x14ac:dyDescent="0.2">
      <c r="X8382" s="11"/>
    </row>
    <row r="8383" spans="24:24" x14ac:dyDescent="0.2">
      <c r="X8383" s="11"/>
    </row>
    <row r="8384" spans="24:24" x14ac:dyDescent="0.2">
      <c r="X8384" s="11"/>
    </row>
    <row r="8385" spans="24:24" x14ac:dyDescent="0.2">
      <c r="X8385" s="11"/>
    </row>
    <row r="8386" spans="24:24" x14ac:dyDescent="0.2">
      <c r="X8386" s="11"/>
    </row>
    <row r="8387" spans="24:24" x14ac:dyDescent="0.2">
      <c r="X8387" s="11"/>
    </row>
    <row r="8388" spans="24:24" x14ac:dyDescent="0.2">
      <c r="X8388" s="11"/>
    </row>
    <row r="8389" spans="24:24" x14ac:dyDescent="0.2">
      <c r="X8389" s="11"/>
    </row>
    <row r="8390" spans="24:24" x14ac:dyDescent="0.2">
      <c r="X8390" s="11"/>
    </row>
    <row r="8391" spans="24:24" x14ac:dyDescent="0.2">
      <c r="X8391" s="11"/>
    </row>
    <row r="8392" spans="24:24" x14ac:dyDescent="0.2">
      <c r="X8392" s="11"/>
    </row>
    <row r="8393" spans="24:24" x14ac:dyDescent="0.2">
      <c r="X8393" s="11"/>
    </row>
    <row r="8394" spans="24:24" x14ac:dyDescent="0.2">
      <c r="X8394" s="11"/>
    </row>
    <row r="8395" spans="24:24" x14ac:dyDescent="0.2">
      <c r="X8395" s="11"/>
    </row>
    <row r="8396" spans="24:24" x14ac:dyDescent="0.2">
      <c r="X8396" s="11"/>
    </row>
    <row r="8397" spans="24:24" x14ac:dyDescent="0.2">
      <c r="X8397" s="11"/>
    </row>
    <row r="8398" spans="24:24" x14ac:dyDescent="0.2">
      <c r="X8398" s="11"/>
    </row>
    <row r="8399" spans="24:24" x14ac:dyDescent="0.2">
      <c r="X8399" s="11"/>
    </row>
    <row r="8400" spans="24:24" x14ac:dyDescent="0.2">
      <c r="X8400" s="11"/>
    </row>
    <row r="8401" spans="24:24" x14ac:dyDescent="0.2">
      <c r="X8401" s="11"/>
    </row>
    <row r="8402" spans="24:24" x14ac:dyDescent="0.2">
      <c r="X8402" s="11"/>
    </row>
    <row r="8403" spans="24:24" x14ac:dyDescent="0.2">
      <c r="X8403" s="11"/>
    </row>
    <row r="8404" spans="24:24" x14ac:dyDescent="0.2">
      <c r="X8404" s="11"/>
    </row>
    <row r="8405" spans="24:24" x14ac:dyDescent="0.2">
      <c r="X8405" s="11"/>
    </row>
    <row r="8406" spans="24:24" x14ac:dyDescent="0.2">
      <c r="X8406" s="11"/>
    </row>
    <row r="8407" spans="24:24" x14ac:dyDescent="0.2">
      <c r="X8407" s="11"/>
    </row>
    <row r="8408" spans="24:24" x14ac:dyDescent="0.2">
      <c r="X8408" s="11"/>
    </row>
    <row r="8409" spans="24:24" x14ac:dyDescent="0.2">
      <c r="X8409" s="11"/>
    </row>
    <row r="8410" spans="24:24" x14ac:dyDescent="0.2">
      <c r="X8410" s="11"/>
    </row>
    <row r="8411" spans="24:24" x14ac:dyDescent="0.2">
      <c r="X8411" s="11"/>
    </row>
    <row r="8412" spans="24:24" x14ac:dyDescent="0.2">
      <c r="X8412" s="11"/>
    </row>
    <row r="8413" spans="24:24" x14ac:dyDescent="0.2">
      <c r="X8413" s="11"/>
    </row>
    <row r="8414" spans="24:24" x14ac:dyDescent="0.2">
      <c r="X8414" s="11"/>
    </row>
    <row r="8415" spans="24:24" x14ac:dyDescent="0.2">
      <c r="X8415" s="11"/>
    </row>
    <row r="8416" spans="24:24" x14ac:dyDescent="0.2">
      <c r="X8416" s="11"/>
    </row>
    <row r="8417" spans="24:24" x14ac:dyDescent="0.2">
      <c r="X8417" s="11"/>
    </row>
    <row r="8418" spans="24:24" x14ac:dyDescent="0.2">
      <c r="X8418" s="11"/>
    </row>
    <row r="8419" spans="24:24" x14ac:dyDescent="0.2">
      <c r="X8419" s="11"/>
    </row>
    <row r="8420" spans="24:24" x14ac:dyDescent="0.2">
      <c r="X8420" s="11"/>
    </row>
    <row r="8421" spans="24:24" x14ac:dyDescent="0.2">
      <c r="X8421" s="11"/>
    </row>
    <row r="8422" spans="24:24" x14ac:dyDescent="0.2">
      <c r="X8422" s="11"/>
    </row>
    <row r="8423" spans="24:24" x14ac:dyDescent="0.2">
      <c r="X8423" s="11"/>
    </row>
    <row r="8424" spans="24:24" x14ac:dyDescent="0.2">
      <c r="X8424" s="11"/>
    </row>
    <row r="8425" spans="24:24" x14ac:dyDescent="0.2">
      <c r="X8425" s="11"/>
    </row>
    <row r="8426" spans="24:24" x14ac:dyDescent="0.2">
      <c r="X8426" s="11"/>
    </row>
    <row r="8427" spans="24:24" x14ac:dyDescent="0.2">
      <c r="X8427" s="11"/>
    </row>
    <row r="8428" spans="24:24" x14ac:dyDescent="0.2">
      <c r="X8428" s="11"/>
    </row>
    <row r="8429" spans="24:24" x14ac:dyDescent="0.2">
      <c r="X8429" s="11"/>
    </row>
    <row r="8430" spans="24:24" x14ac:dyDescent="0.2">
      <c r="X8430" s="11"/>
    </row>
    <row r="8431" spans="24:24" x14ac:dyDescent="0.2">
      <c r="X8431" s="11"/>
    </row>
    <row r="8432" spans="24:24" x14ac:dyDescent="0.2">
      <c r="X8432" s="11"/>
    </row>
    <row r="8433" spans="24:24" x14ac:dyDescent="0.2">
      <c r="X8433" s="11"/>
    </row>
    <row r="8434" spans="24:24" x14ac:dyDescent="0.2">
      <c r="X8434" s="11"/>
    </row>
    <row r="8435" spans="24:24" x14ac:dyDescent="0.2">
      <c r="X8435" s="11"/>
    </row>
    <row r="8436" spans="24:24" x14ac:dyDescent="0.2">
      <c r="X8436" s="11"/>
    </row>
    <row r="8437" spans="24:24" x14ac:dyDescent="0.2">
      <c r="X8437" s="11"/>
    </row>
    <row r="8438" spans="24:24" x14ac:dyDescent="0.2">
      <c r="X8438" s="11"/>
    </row>
    <row r="8439" spans="24:24" x14ac:dyDescent="0.2">
      <c r="X8439" s="11"/>
    </row>
    <row r="8440" spans="24:24" x14ac:dyDescent="0.2">
      <c r="X8440" s="11"/>
    </row>
    <row r="8441" spans="24:24" x14ac:dyDescent="0.2">
      <c r="X8441" s="11"/>
    </row>
    <row r="8442" spans="24:24" x14ac:dyDescent="0.2">
      <c r="X8442" s="11"/>
    </row>
    <row r="8443" spans="24:24" x14ac:dyDescent="0.2">
      <c r="X8443" s="11"/>
    </row>
    <row r="8444" spans="24:24" x14ac:dyDescent="0.2">
      <c r="X8444" s="11"/>
    </row>
    <row r="8445" spans="24:24" x14ac:dyDescent="0.2">
      <c r="X8445" s="11"/>
    </row>
    <row r="8446" spans="24:24" x14ac:dyDescent="0.2">
      <c r="X8446" s="11"/>
    </row>
    <row r="8447" spans="24:24" x14ac:dyDescent="0.2">
      <c r="X8447" s="11"/>
    </row>
    <row r="8448" spans="24:24" x14ac:dyDescent="0.2">
      <c r="X8448" s="11"/>
    </row>
    <row r="8449" spans="24:24" x14ac:dyDescent="0.2">
      <c r="X8449" s="11"/>
    </row>
    <row r="8450" spans="24:24" x14ac:dyDescent="0.2">
      <c r="X8450" s="11"/>
    </row>
    <row r="8451" spans="24:24" x14ac:dyDescent="0.2">
      <c r="X8451" s="11"/>
    </row>
    <row r="8452" spans="24:24" x14ac:dyDescent="0.2">
      <c r="X8452" s="11"/>
    </row>
    <row r="8453" spans="24:24" x14ac:dyDescent="0.2">
      <c r="X8453" s="11"/>
    </row>
    <row r="8454" spans="24:24" x14ac:dyDescent="0.2">
      <c r="X8454" s="11"/>
    </row>
    <row r="8455" spans="24:24" x14ac:dyDescent="0.2">
      <c r="X8455" s="11"/>
    </row>
    <row r="8456" spans="24:24" x14ac:dyDescent="0.2">
      <c r="X8456" s="11"/>
    </row>
    <row r="8457" spans="24:24" x14ac:dyDescent="0.2">
      <c r="X8457" s="11"/>
    </row>
    <row r="8458" spans="24:24" x14ac:dyDescent="0.2">
      <c r="X8458" s="11"/>
    </row>
    <row r="8459" spans="24:24" x14ac:dyDescent="0.2">
      <c r="X8459" s="11"/>
    </row>
    <row r="8460" spans="24:24" x14ac:dyDescent="0.2">
      <c r="X8460" s="11"/>
    </row>
    <row r="8461" spans="24:24" x14ac:dyDescent="0.2">
      <c r="X8461" s="11"/>
    </row>
    <row r="8462" spans="24:24" x14ac:dyDescent="0.2">
      <c r="X8462" s="11"/>
    </row>
    <row r="8463" spans="24:24" x14ac:dyDescent="0.2">
      <c r="X8463" s="11"/>
    </row>
    <row r="8464" spans="24:24" x14ac:dyDescent="0.2">
      <c r="X8464" s="11"/>
    </row>
    <row r="8465" spans="24:24" x14ac:dyDescent="0.2">
      <c r="X8465" s="11"/>
    </row>
    <row r="8466" spans="24:24" x14ac:dyDescent="0.2">
      <c r="X8466" s="11"/>
    </row>
    <row r="8467" spans="24:24" x14ac:dyDescent="0.2">
      <c r="X8467" s="11"/>
    </row>
    <row r="8468" spans="24:24" x14ac:dyDescent="0.2">
      <c r="X8468" s="11"/>
    </row>
    <row r="8469" spans="24:24" x14ac:dyDescent="0.2">
      <c r="X8469" s="11"/>
    </row>
    <row r="8470" spans="24:24" x14ac:dyDescent="0.2">
      <c r="X8470" s="11"/>
    </row>
    <row r="8471" spans="24:24" x14ac:dyDescent="0.2">
      <c r="X8471" s="11"/>
    </row>
    <row r="8472" spans="24:24" x14ac:dyDescent="0.2">
      <c r="X8472" s="11"/>
    </row>
    <row r="8473" spans="24:24" x14ac:dyDescent="0.2">
      <c r="X8473" s="11"/>
    </row>
    <row r="8474" spans="24:24" x14ac:dyDescent="0.2">
      <c r="X8474" s="11"/>
    </row>
    <row r="8475" spans="24:24" x14ac:dyDescent="0.2">
      <c r="X8475" s="11"/>
    </row>
    <row r="8476" spans="24:24" x14ac:dyDescent="0.2">
      <c r="X8476" s="11"/>
    </row>
    <row r="8477" spans="24:24" x14ac:dyDescent="0.2">
      <c r="X8477" s="11"/>
    </row>
    <row r="8478" spans="24:24" x14ac:dyDescent="0.2">
      <c r="X8478" s="11"/>
    </row>
    <row r="8479" spans="24:24" x14ac:dyDescent="0.2">
      <c r="X8479" s="11"/>
    </row>
    <row r="8480" spans="24:24" x14ac:dyDescent="0.2">
      <c r="X8480" s="11"/>
    </row>
    <row r="8481" spans="24:24" x14ac:dyDescent="0.2">
      <c r="X8481" s="11"/>
    </row>
    <row r="8482" spans="24:24" x14ac:dyDescent="0.2">
      <c r="X8482" s="11"/>
    </row>
    <row r="8483" spans="24:24" x14ac:dyDescent="0.2">
      <c r="X8483" s="11"/>
    </row>
    <row r="8484" spans="24:24" x14ac:dyDescent="0.2">
      <c r="X8484" s="11"/>
    </row>
    <row r="8485" spans="24:24" x14ac:dyDescent="0.2">
      <c r="X8485" s="11"/>
    </row>
    <row r="8486" spans="24:24" x14ac:dyDescent="0.2">
      <c r="X8486" s="11"/>
    </row>
    <row r="8487" spans="24:24" x14ac:dyDescent="0.2">
      <c r="X8487" s="11"/>
    </row>
    <row r="8488" spans="24:24" x14ac:dyDescent="0.2">
      <c r="X8488" s="11"/>
    </row>
    <row r="8489" spans="24:24" x14ac:dyDescent="0.2">
      <c r="X8489" s="11"/>
    </row>
    <row r="8490" spans="24:24" x14ac:dyDescent="0.2">
      <c r="X8490" s="11"/>
    </row>
    <row r="8491" spans="24:24" x14ac:dyDescent="0.2">
      <c r="X8491" s="11"/>
    </row>
    <row r="8492" spans="24:24" x14ac:dyDescent="0.2">
      <c r="X8492" s="11"/>
    </row>
    <row r="8493" spans="24:24" x14ac:dyDescent="0.2">
      <c r="X8493" s="11"/>
    </row>
    <row r="8494" spans="24:24" x14ac:dyDescent="0.2">
      <c r="X8494" s="11"/>
    </row>
    <row r="8495" spans="24:24" x14ac:dyDescent="0.2">
      <c r="X8495" s="11"/>
    </row>
    <row r="8496" spans="24:24" x14ac:dyDescent="0.2">
      <c r="X8496" s="11"/>
    </row>
    <row r="8497" spans="24:24" x14ac:dyDescent="0.2">
      <c r="X8497" s="11"/>
    </row>
    <row r="8498" spans="24:24" x14ac:dyDescent="0.2">
      <c r="X8498" s="11"/>
    </row>
    <row r="8499" spans="24:24" x14ac:dyDescent="0.2">
      <c r="X8499" s="11"/>
    </row>
    <row r="8500" spans="24:24" x14ac:dyDescent="0.2">
      <c r="X8500" s="11"/>
    </row>
    <row r="8501" spans="24:24" x14ac:dyDescent="0.2">
      <c r="X8501" s="11"/>
    </row>
    <row r="8502" spans="24:24" x14ac:dyDescent="0.2">
      <c r="X8502" s="11"/>
    </row>
    <row r="8503" spans="24:24" x14ac:dyDescent="0.2">
      <c r="X8503" s="11"/>
    </row>
    <row r="8504" spans="24:24" x14ac:dyDescent="0.2">
      <c r="X8504" s="11"/>
    </row>
    <row r="8505" spans="24:24" x14ac:dyDescent="0.2">
      <c r="X8505" s="11"/>
    </row>
    <row r="8506" spans="24:24" x14ac:dyDescent="0.2">
      <c r="X8506" s="11"/>
    </row>
    <row r="8507" spans="24:24" x14ac:dyDescent="0.2">
      <c r="X8507" s="11"/>
    </row>
    <row r="8508" spans="24:24" x14ac:dyDescent="0.2">
      <c r="X8508" s="11"/>
    </row>
    <row r="8509" spans="24:24" x14ac:dyDescent="0.2">
      <c r="X8509" s="11"/>
    </row>
    <row r="8510" spans="24:24" x14ac:dyDescent="0.2">
      <c r="X8510" s="11"/>
    </row>
    <row r="8511" spans="24:24" x14ac:dyDescent="0.2">
      <c r="X8511" s="11"/>
    </row>
    <row r="8512" spans="24:24" x14ac:dyDescent="0.2">
      <c r="X8512" s="11"/>
    </row>
    <row r="8513" spans="24:24" x14ac:dyDescent="0.2">
      <c r="X8513" s="11"/>
    </row>
    <row r="8514" spans="24:24" x14ac:dyDescent="0.2">
      <c r="X8514" s="11"/>
    </row>
    <row r="8515" spans="24:24" x14ac:dyDescent="0.2">
      <c r="X8515" s="11"/>
    </row>
    <row r="8516" spans="24:24" x14ac:dyDescent="0.2">
      <c r="X8516" s="11"/>
    </row>
    <row r="8517" spans="24:24" x14ac:dyDescent="0.2">
      <c r="X8517" s="11"/>
    </row>
    <row r="8518" spans="24:24" x14ac:dyDescent="0.2">
      <c r="X8518" s="11"/>
    </row>
    <row r="8519" spans="24:24" x14ac:dyDescent="0.2">
      <c r="X8519" s="11"/>
    </row>
    <row r="8520" spans="24:24" x14ac:dyDescent="0.2">
      <c r="X8520" s="11"/>
    </row>
    <row r="8521" spans="24:24" x14ac:dyDescent="0.2">
      <c r="X8521" s="11"/>
    </row>
    <row r="8522" spans="24:24" x14ac:dyDescent="0.2">
      <c r="X8522" s="11"/>
    </row>
    <row r="8523" spans="24:24" x14ac:dyDescent="0.2">
      <c r="X8523" s="11"/>
    </row>
    <row r="8524" spans="24:24" x14ac:dyDescent="0.2">
      <c r="X8524" s="11"/>
    </row>
    <row r="8525" spans="24:24" x14ac:dyDescent="0.2">
      <c r="X8525" s="11"/>
    </row>
    <row r="8526" spans="24:24" x14ac:dyDescent="0.2">
      <c r="X8526" s="11"/>
    </row>
    <row r="8527" spans="24:24" x14ac:dyDescent="0.2">
      <c r="X8527" s="11"/>
    </row>
    <row r="8528" spans="24:24" x14ac:dyDescent="0.2">
      <c r="X8528" s="11"/>
    </row>
    <row r="8529" spans="24:24" x14ac:dyDescent="0.2">
      <c r="X8529" s="11"/>
    </row>
    <row r="8530" spans="24:24" x14ac:dyDescent="0.2">
      <c r="X8530" s="11"/>
    </row>
    <row r="8531" spans="24:24" x14ac:dyDescent="0.2">
      <c r="X8531" s="11"/>
    </row>
    <row r="8532" spans="24:24" x14ac:dyDescent="0.2">
      <c r="X8532" s="11"/>
    </row>
    <row r="8533" spans="24:24" x14ac:dyDescent="0.2">
      <c r="X8533" s="11"/>
    </row>
    <row r="8534" spans="24:24" x14ac:dyDescent="0.2">
      <c r="X8534" s="11"/>
    </row>
    <row r="8535" spans="24:24" x14ac:dyDescent="0.2">
      <c r="X8535" s="11"/>
    </row>
    <row r="8536" spans="24:24" x14ac:dyDescent="0.2">
      <c r="X8536" s="11"/>
    </row>
    <row r="8537" spans="24:24" x14ac:dyDescent="0.2">
      <c r="X8537" s="11"/>
    </row>
    <row r="8538" spans="24:24" x14ac:dyDescent="0.2">
      <c r="X8538" s="11"/>
    </row>
    <row r="8539" spans="24:24" x14ac:dyDescent="0.2">
      <c r="X8539" s="11"/>
    </row>
    <row r="8540" spans="24:24" x14ac:dyDescent="0.2">
      <c r="X8540" s="11"/>
    </row>
    <row r="8541" spans="24:24" x14ac:dyDescent="0.2">
      <c r="X8541" s="11"/>
    </row>
    <row r="8542" spans="24:24" x14ac:dyDescent="0.2">
      <c r="X8542" s="11"/>
    </row>
    <row r="8543" spans="24:24" x14ac:dyDescent="0.2">
      <c r="X8543" s="11"/>
    </row>
    <row r="8544" spans="24:24" x14ac:dyDescent="0.2">
      <c r="X8544" s="11"/>
    </row>
    <row r="8545" spans="24:24" x14ac:dyDescent="0.2">
      <c r="X8545" s="11"/>
    </row>
    <row r="8546" spans="24:24" x14ac:dyDescent="0.2">
      <c r="X8546" s="11"/>
    </row>
    <row r="8547" spans="24:24" x14ac:dyDescent="0.2">
      <c r="X8547" s="11"/>
    </row>
    <row r="8548" spans="24:24" x14ac:dyDescent="0.2">
      <c r="X8548" s="11"/>
    </row>
    <row r="8549" spans="24:24" x14ac:dyDescent="0.2">
      <c r="X8549" s="11"/>
    </row>
    <row r="8550" spans="24:24" x14ac:dyDescent="0.2">
      <c r="X8550" s="11"/>
    </row>
    <row r="8551" spans="24:24" x14ac:dyDescent="0.2">
      <c r="X8551" s="11"/>
    </row>
    <row r="8552" spans="24:24" x14ac:dyDescent="0.2">
      <c r="X8552" s="11"/>
    </row>
    <row r="8553" spans="24:24" x14ac:dyDescent="0.2">
      <c r="X8553" s="11"/>
    </row>
    <row r="8554" spans="24:24" x14ac:dyDescent="0.2">
      <c r="X8554" s="11"/>
    </row>
    <row r="8555" spans="24:24" x14ac:dyDescent="0.2">
      <c r="X8555" s="11"/>
    </row>
    <row r="8556" spans="24:24" x14ac:dyDescent="0.2">
      <c r="X8556" s="11"/>
    </row>
    <row r="8557" spans="24:24" x14ac:dyDescent="0.2">
      <c r="X8557" s="11"/>
    </row>
    <row r="8558" spans="24:24" x14ac:dyDescent="0.2">
      <c r="X8558" s="11"/>
    </row>
    <row r="8559" spans="24:24" x14ac:dyDescent="0.2">
      <c r="X8559" s="11"/>
    </row>
    <row r="8560" spans="24:24" x14ac:dyDescent="0.2">
      <c r="X8560" s="11"/>
    </row>
    <row r="8561" spans="24:24" x14ac:dyDescent="0.2">
      <c r="X8561" s="11"/>
    </row>
    <row r="8562" spans="24:24" x14ac:dyDescent="0.2">
      <c r="X8562" s="11"/>
    </row>
    <row r="8563" spans="24:24" x14ac:dyDescent="0.2">
      <c r="X8563" s="11"/>
    </row>
    <row r="8564" spans="24:24" x14ac:dyDescent="0.2">
      <c r="X8564" s="11"/>
    </row>
    <row r="8565" spans="24:24" x14ac:dyDescent="0.2">
      <c r="X8565" s="11"/>
    </row>
    <row r="8566" spans="24:24" x14ac:dyDescent="0.2">
      <c r="X8566" s="11"/>
    </row>
    <row r="8567" spans="24:24" x14ac:dyDescent="0.2">
      <c r="X8567" s="11"/>
    </row>
    <row r="8568" spans="24:24" x14ac:dyDescent="0.2">
      <c r="X8568" s="11"/>
    </row>
    <row r="8569" spans="24:24" x14ac:dyDescent="0.2">
      <c r="X8569" s="11"/>
    </row>
    <row r="8570" spans="24:24" x14ac:dyDescent="0.2">
      <c r="X8570" s="11"/>
    </row>
    <row r="8571" spans="24:24" x14ac:dyDescent="0.2">
      <c r="X8571" s="11"/>
    </row>
    <row r="8572" spans="24:24" x14ac:dyDescent="0.2">
      <c r="X8572" s="11"/>
    </row>
    <row r="8573" spans="24:24" x14ac:dyDescent="0.2">
      <c r="X8573" s="11"/>
    </row>
    <row r="8574" spans="24:24" x14ac:dyDescent="0.2">
      <c r="X8574" s="11"/>
    </row>
    <row r="8575" spans="24:24" x14ac:dyDescent="0.2">
      <c r="X8575" s="11"/>
    </row>
    <row r="8576" spans="24:24" x14ac:dyDescent="0.2">
      <c r="X8576" s="11"/>
    </row>
    <row r="8577" spans="24:24" x14ac:dyDescent="0.2">
      <c r="X8577" s="11"/>
    </row>
    <row r="8578" spans="24:24" x14ac:dyDescent="0.2">
      <c r="X8578" s="11"/>
    </row>
    <row r="8579" spans="24:24" x14ac:dyDescent="0.2">
      <c r="X8579" s="11"/>
    </row>
    <row r="8580" spans="24:24" x14ac:dyDescent="0.2">
      <c r="X8580" s="11"/>
    </row>
    <row r="8581" spans="24:24" x14ac:dyDescent="0.2">
      <c r="X8581" s="11"/>
    </row>
    <row r="8582" spans="24:24" x14ac:dyDescent="0.2">
      <c r="X8582" s="11"/>
    </row>
    <row r="8583" spans="24:24" x14ac:dyDescent="0.2">
      <c r="X8583" s="11"/>
    </row>
    <row r="8584" spans="24:24" x14ac:dyDescent="0.2">
      <c r="X8584" s="11"/>
    </row>
    <row r="8585" spans="24:24" x14ac:dyDescent="0.2">
      <c r="X8585" s="11"/>
    </row>
    <row r="8586" spans="24:24" x14ac:dyDescent="0.2">
      <c r="X8586" s="11"/>
    </row>
    <row r="8587" spans="24:24" x14ac:dyDescent="0.2">
      <c r="X8587" s="11"/>
    </row>
    <row r="8588" spans="24:24" x14ac:dyDescent="0.2">
      <c r="X8588" s="11"/>
    </row>
    <row r="8589" spans="24:24" x14ac:dyDescent="0.2">
      <c r="X8589" s="11"/>
    </row>
    <row r="8590" spans="24:24" x14ac:dyDescent="0.2">
      <c r="X8590" s="11"/>
    </row>
    <row r="8591" spans="24:24" x14ac:dyDescent="0.2">
      <c r="X8591" s="11"/>
    </row>
    <row r="8592" spans="24:24" x14ac:dyDescent="0.2">
      <c r="X8592" s="11"/>
    </row>
    <row r="8593" spans="24:24" x14ac:dyDescent="0.2">
      <c r="X8593" s="11"/>
    </row>
    <row r="8594" spans="24:24" x14ac:dyDescent="0.2">
      <c r="X8594" s="11"/>
    </row>
    <row r="8595" spans="24:24" x14ac:dyDescent="0.2">
      <c r="X8595" s="11"/>
    </row>
    <row r="8596" spans="24:24" x14ac:dyDescent="0.2">
      <c r="X8596" s="11"/>
    </row>
    <row r="8597" spans="24:24" x14ac:dyDescent="0.2">
      <c r="X8597" s="11"/>
    </row>
    <row r="8598" spans="24:24" x14ac:dyDescent="0.2">
      <c r="X8598" s="11"/>
    </row>
    <row r="8599" spans="24:24" x14ac:dyDescent="0.2">
      <c r="X8599" s="11"/>
    </row>
    <row r="8600" spans="24:24" x14ac:dyDescent="0.2">
      <c r="X8600" s="11"/>
    </row>
    <row r="8601" spans="24:24" x14ac:dyDescent="0.2">
      <c r="X8601" s="11"/>
    </row>
    <row r="8602" spans="24:24" x14ac:dyDescent="0.2">
      <c r="X8602" s="11"/>
    </row>
    <row r="8603" spans="24:24" x14ac:dyDescent="0.2">
      <c r="X8603" s="11"/>
    </row>
    <row r="8604" spans="24:24" x14ac:dyDescent="0.2">
      <c r="X8604" s="11"/>
    </row>
    <row r="8605" spans="24:24" x14ac:dyDescent="0.2">
      <c r="X8605" s="11"/>
    </row>
    <row r="8606" spans="24:24" x14ac:dyDescent="0.2">
      <c r="X8606" s="11"/>
    </row>
    <row r="8607" spans="24:24" x14ac:dyDescent="0.2">
      <c r="X8607" s="11"/>
    </row>
    <row r="8608" spans="24:24" x14ac:dyDescent="0.2">
      <c r="X8608" s="11"/>
    </row>
    <row r="8609" spans="24:24" x14ac:dyDescent="0.2">
      <c r="X8609" s="11"/>
    </row>
    <row r="8610" spans="24:24" x14ac:dyDescent="0.2">
      <c r="X8610" s="11"/>
    </row>
    <row r="8611" spans="24:24" x14ac:dyDescent="0.2">
      <c r="X8611" s="11"/>
    </row>
    <row r="8612" spans="24:24" x14ac:dyDescent="0.2">
      <c r="X8612" s="11"/>
    </row>
    <row r="8613" spans="24:24" x14ac:dyDescent="0.2">
      <c r="X8613" s="11"/>
    </row>
    <row r="8614" spans="24:24" x14ac:dyDescent="0.2">
      <c r="X8614" s="11"/>
    </row>
    <row r="8615" spans="24:24" x14ac:dyDescent="0.2">
      <c r="X8615" s="11"/>
    </row>
    <row r="8616" spans="24:24" x14ac:dyDescent="0.2">
      <c r="X8616" s="11"/>
    </row>
    <row r="8617" spans="24:24" x14ac:dyDescent="0.2">
      <c r="X8617" s="11"/>
    </row>
    <row r="8618" spans="24:24" x14ac:dyDescent="0.2">
      <c r="X8618" s="11"/>
    </row>
    <row r="8619" spans="24:24" x14ac:dyDescent="0.2">
      <c r="X8619" s="11"/>
    </row>
    <row r="8620" spans="24:24" x14ac:dyDescent="0.2">
      <c r="X8620" s="11"/>
    </row>
    <row r="8621" spans="24:24" x14ac:dyDescent="0.2">
      <c r="X8621" s="11"/>
    </row>
    <row r="8622" spans="24:24" x14ac:dyDescent="0.2">
      <c r="X8622" s="11"/>
    </row>
    <row r="8623" spans="24:24" x14ac:dyDescent="0.2">
      <c r="X8623" s="11"/>
    </row>
    <row r="8624" spans="24:24" x14ac:dyDescent="0.2">
      <c r="X8624" s="11"/>
    </row>
    <row r="8625" spans="24:24" x14ac:dyDescent="0.2">
      <c r="X8625" s="11"/>
    </row>
    <row r="8626" spans="24:24" x14ac:dyDescent="0.2">
      <c r="X8626" s="11"/>
    </row>
    <row r="8627" spans="24:24" x14ac:dyDescent="0.2">
      <c r="X8627" s="11"/>
    </row>
    <row r="8628" spans="24:24" x14ac:dyDescent="0.2">
      <c r="X8628" s="11"/>
    </row>
    <row r="8629" spans="24:24" x14ac:dyDescent="0.2">
      <c r="X8629" s="11"/>
    </row>
    <row r="8630" spans="24:24" x14ac:dyDescent="0.2">
      <c r="X8630" s="11"/>
    </row>
    <row r="8631" spans="24:24" x14ac:dyDescent="0.2">
      <c r="X8631" s="11"/>
    </row>
    <row r="8632" spans="24:24" x14ac:dyDescent="0.2">
      <c r="X8632" s="11"/>
    </row>
    <row r="8633" spans="24:24" x14ac:dyDescent="0.2">
      <c r="X8633" s="11"/>
    </row>
    <row r="8634" spans="24:24" x14ac:dyDescent="0.2">
      <c r="X8634" s="11"/>
    </row>
    <row r="8635" spans="24:24" x14ac:dyDescent="0.2">
      <c r="X8635" s="11"/>
    </row>
    <row r="8636" spans="24:24" x14ac:dyDescent="0.2">
      <c r="X8636" s="11"/>
    </row>
    <row r="8637" spans="24:24" x14ac:dyDescent="0.2">
      <c r="X8637" s="11"/>
    </row>
    <row r="8638" spans="24:24" x14ac:dyDescent="0.2">
      <c r="X8638" s="11"/>
    </row>
    <row r="8639" spans="24:24" x14ac:dyDescent="0.2">
      <c r="X8639" s="11"/>
    </row>
    <row r="8640" spans="24:24" x14ac:dyDescent="0.2">
      <c r="X8640" s="11"/>
    </row>
    <row r="8641" spans="24:24" x14ac:dyDescent="0.2">
      <c r="X8641" s="11"/>
    </row>
    <row r="8642" spans="24:24" x14ac:dyDescent="0.2">
      <c r="X8642" s="11"/>
    </row>
    <row r="8643" spans="24:24" x14ac:dyDescent="0.2">
      <c r="X8643" s="11"/>
    </row>
    <row r="8644" spans="24:24" x14ac:dyDescent="0.2">
      <c r="X8644" s="11"/>
    </row>
    <row r="8645" spans="24:24" x14ac:dyDescent="0.2">
      <c r="X8645" s="11"/>
    </row>
    <row r="8646" spans="24:24" x14ac:dyDescent="0.2">
      <c r="X8646" s="11"/>
    </row>
    <row r="8647" spans="24:24" x14ac:dyDescent="0.2">
      <c r="X8647" s="11"/>
    </row>
    <row r="8648" spans="24:24" x14ac:dyDescent="0.2">
      <c r="X8648" s="11"/>
    </row>
    <row r="8649" spans="24:24" x14ac:dyDescent="0.2">
      <c r="X8649" s="11"/>
    </row>
    <row r="8650" spans="24:24" x14ac:dyDescent="0.2">
      <c r="X8650" s="11"/>
    </row>
    <row r="8651" spans="24:24" x14ac:dyDescent="0.2">
      <c r="X8651" s="11"/>
    </row>
    <row r="8652" spans="24:24" x14ac:dyDescent="0.2">
      <c r="X8652" s="11"/>
    </row>
    <row r="8653" spans="24:24" x14ac:dyDescent="0.2">
      <c r="X8653" s="11"/>
    </row>
    <row r="8654" spans="24:24" x14ac:dyDescent="0.2">
      <c r="X8654" s="11"/>
    </row>
    <row r="8655" spans="24:24" x14ac:dyDescent="0.2">
      <c r="X8655" s="11"/>
    </row>
    <row r="8656" spans="24:24" x14ac:dyDescent="0.2">
      <c r="X8656" s="11"/>
    </row>
    <row r="8657" spans="24:24" x14ac:dyDescent="0.2">
      <c r="X8657" s="11"/>
    </row>
    <row r="8658" spans="24:24" x14ac:dyDescent="0.2">
      <c r="X8658" s="11"/>
    </row>
    <row r="8659" spans="24:24" x14ac:dyDescent="0.2">
      <c r="X8659" s="11"/>
    </row>
    <row r="8660" spans="24:24" x14ac:dyDescent="0.2">
      <c r="X8660" s="11"/>
    </row>
    <row r="8661" spans="24:24" x14ac:dyDescent="0.2">
      <c r="X8661" s="11"/>
    </row>
    <row r="8662" spans="24:24" x14ac:dyDescent="0.2">
      <c r="X8662" s="11"/>
    </row>
    <row r="8663" spans="24:24" x14ac:dyDescent="0.2">
      <c r="X8663" s="11"/>
    </row>
    <row r="8664" spans="24:24" x14ac:dyDescent="0.2">
      <c r="X8664" s="11"/>
    </row>
    <row r="8665" spans="24:24" x14ac:dyDescent="0.2">
      <c r="X8665" s="11"/>
    </row>
    <row r="8666" spans="24:24" x14ac:dyDescent="0.2">
      <c r="X8666" s="11"/>
    </row>
    <row r="8667" spans="24:24" x14ac:dyDescent="0.2">
      <c r="X8667" s="11"/>
    </row>
    <row r="8668" spans="24:24" x14ac:dyDescent="0.2">
      <c r="X8668" s="11"/>
    </row>
    <row r="8669" spans="24:24" x14ac:dyDescent="0.2">
      <c r="X8669" s="11"/>
    </row>
    <row r="8670" spans="24:24" x14ac:dyDescent="0.2">
      <c r="X8670" s="11"/>
    </row>
    <row r="8671" spans="24:24" x14ac:dyDescent="0.2">
      <c r="X8671" s="11"/>
    </row>
    <row r="8672" spans="24:24" x14ac:dyDescent="0.2">
      <c r="X8672" s="11"/>
    </row>
    <row r="8673" spans="24:24" x14ac:dyDescent="0.2">
      <c r="X8673" s="11"/>
    </row>
    <row r="8674" spans="24:24" x14ac:dyDescent="0.2">
      <c r="X8674" s="11"/>
    </row>
    <row r="8675" spans="24:24" x14ac:dyDescent="0.2">
      <c r="X8675" s="11"/>
    </row>
    <row r="8676" spans="24:24" x14ac:dyDescent="0.2">
      <c r="X8676" s="11"/>
    </row>
    <row r="8677" spans="24:24" x14ac:dyDescent="0.2">
      <c r="X8677" s="11"/>
    </row>
    <row r="8678" spans="24:24" x14ac:dyDescent="0.2">
      <c r="X8678" s="11"/>
    </row>
    <row r="8679" spans="24:24" x14ac:dyDescent="0.2">
      <c r="X8679" s="11"/>
    </row>
    <row r="8680" spans="24:24" x14ac:dyDescent="0.2">
      <c r="X8680" s="11"/>
    </row>
    <row r="8681" spans="24:24" x14ac:dyDescent="0.2">
      <c r="X8681" s="11"/>
    </row>
    <row r="8682" spans="24:24" x14ac:dyDescent="0.2">
      <c r="X8682" s="11"/>
    </row>
    <row r="8683" spans="24:24" x14ac:dyDescent="0.2">
      <c r="X8683" s="11"/>
    </row>
    <row r="8684" spans="24:24" x14ac:dyDescent="0.2">
      <c r="X8684" s="11"/>
    </row>
    <row r="8685" spans="24:24" x14ac:dyDescent="0.2">
      <c r="X8685" s="11"/>
    </row>
    <row r="8686" spans="24:24" x14ac:dyDescent="0.2">
      <c r="X8686" s="11"/>
    </row>
    <row r="8687" spans="24:24" x14ac:dyDescent="0.2">
      <c r="X8687" s="11"/>
    </row>
    <row r="8688" spans="24:24" x14ac:dyDescent="0.2">
      <c r="X8688" s="11"/>
    </row>
    <row r="8689" spans="24:24" x14ac:dyDescent="0.2">
      <c r="X8689" s="11"/>
    </row>
    <row r="8690" spans="24:24" x14ac:dyDescent="0.2">
      <c r="X8690" s="11"/>
    </row>
    <row r="8691" spans="24:24" x14ac:dyDescent="0.2">
      <c r="X8691" s="11"/>
    </row>
    <row r="8692" spans="24:24" x14ac:dyDescent="0.2">
      <c r="X8692" s="11"/>
    </row>
    <row r="8693" spans="24:24" x14ac:dyDescent="0.2">
      <c r="X8693" s="11"/>
    </row>
    <row r="8694" spans="24:24" x14ac:dyDescent="0.2">
      <c r="X8694" s="11"/>
    </row>
    <row r="8695" spans="24:24" x14ac:dyDescent="0.2">
      <c r="X8695" s="11"/>
    </row>
    <row r="8696" spans="24:24" x14ac:dyDescent="0.2">
      <c r="X8696" s="11"/>
    </row>
    <row r="8697" spans="24:24" x14ac:dyDescent="0.2">
      <c r="X8697" s="11"/>
    </row>
    <row r="8698" spans="24:24" x14ac:dyDescent="0.2">
      <c r="X8698" s="11"/>
    </row>
    <row r="8699" spans="24:24" x14ac:dyDescent="0.2">
      <c r="X8699" s="11"/>
    </row>
    <row r="8700" spans="24:24" x14ac:dyDescent="0.2">
      <c r="X8700" s="11"/>
    </row>
    <row r="8701" spans="24:24" x14ac:dyDescent="0.2">
      <c r="X8701" s="11"/>
    </row>
    <row r="8702" spans="24:24" x14ac:dyDescent="0.2">
      <c r="X8702" s="11"/>
    </row>
    <row r="8703" spans="24:24" x14ac:dyDescent="0.2">
      <c r="X8703" s="11"/>
    </row>
    <row r="8704" spans="24:24" x14ac:dyDescent="0.2">
      <c r="X8704" s="11"/>
    </row>
    <row r="8705" spans="24:24" x14ac:dyDescent="0.2">
      <c r="X8705" s="11"/>
    </row>
    <row r="8706" spans="24:24" x14ac:dyDescent="0.2">
      <c r="X8706" s="11"/>
    </row>
    <row r="8707" spans="24:24" x14ac:dyDescent="0.2">
      <c r="X8707" s="11"/>
    </row>
    <row r="8708" spans="24:24" x14ac:dyDescent="0.2">
      <c r="X8708" s="11"/>
    </row>
    <row r="8709" spans="24:24" x14ac:dyDescent="0.2">
      <c r="X8709" s="11"/>
    </row>
    <row r="8710" spans="24:24" x14ac:dyDescent="0.2">
      <c r="X8710" s="11"/>
    </row>
    <row r="8711" spans="24:24" x14ac:dyDescent="0.2">
      <c r="X8711" s="11"/>
    </row>
    <row r="8712" spans="24:24" x14ac:dyDescent="0.2">
      <c r="X8712" s="11"/>
    </row>
    <row r="8713" spans="24:24" x14ac:dyDescent="0.2">
      <c r="X8713" s="11"/>
    </row>
    <row r="8714" spans="24:24" x14ac:dyDescent="0.2">
      <c r="X8714" s="11"/>
    </row>
    <row r="8715" spans="24:24" x14ac:dyDescent="0.2">
      <c r="X8715" s="11"/>
    </row>
    <row r="8716" spans="24:24" x14ac:dyDescent="0.2">
      <c r="X8716" s="11"/>
    </row>
    <row r="8717" spans="24:24" x14ac:dyDescent="0.2">
      <c r="X8717" s="11"/>
    </row>
    <row r="8718" spans="24:24" x14ac:dyDescent="0.2">
      <c r="X8718" s="11"/>
    </row>
    <row r="8719" spans="24:24" x14ac:dyDescent="0.2">
      <c r="X8719" s="11"/>
    </row>
    <row r="8720" spans="24:24" x14ac:dyDescent="0.2">
      <c r="X8720" s="11"/>
    </row>
    <row r="8721" spans="24:24" x14ac:dyDescent="0.2">
      <c r="X8721" s="11"/>
    </row>
    <row r="8722" spans="24:24" x14ac:dyDescent="0.2">
      <c r="X8722" s="11"/>
    </row>
    <row r="8723" spans="24:24" x14ac:dyDescent="0.2">
      <c r="X8723" s="11"/>
    </row>
    <row r="8724" spans="24:24" x14ac:dyDescent="0.2">
      <c r="X8724" s="11"/>
    </row>
    <row r="8725" spans="24:24" x14ac:dyDescent="0.2">
      <c r="X8725" s="11"/>
    </row>
    <row r="8726" spans="24:24" x14ac:dyDescent="0.2">
      <c r="X8726" s="11"/>
    </row>
    <row r="8727" spans="24:24" x14ac:dyDescent="0.2">
      <c r="X8727" s="11"/>
    </row>
    <row r="8728" spans="24:24" x14ac:dyDescent="0.2">
      <c r="X8728" s="11"/>
    </row>
    <row r="8729" spans="24:24" x14ac:dyDescent="0.2">
      <c r="X8729" s="11"/>
    </row>
    <row r="8730" spans="24:24" x14ac:dyDescent="0.2">
      <c r="X8730" s="11"/>
    </row>
    <row r="8731" spans="24:24" x14ac:dyDescent="0.2">
      <c r="X8731" s="11"/>
    </row>
    <row r="8732" spans="24:24" x14ac:dyDescent="0.2">
      <c r="X8732" s="11"/>
    </row>
    <row r="8733" spans="24:24" x14ac:dyDescent="0.2">
      <c r="X8733" s="11"/>
    </row>
    <row r="8734" spans="24:24" x14ac:dyDescent="0.2">
      <c r="X8734" s="11"/>
    </row>
    <row r="8735" spans="24:24" x14ac:dyDescent="0.2">
      <c r="X8735" s="11"/>
    </row>
    <row r="8736" spans="24:24" x14ac:dyDescent="0.2">
      <c r="X8736" s="11"/>
    </row>
    <row r="8737" spans="24:24" x14ac:dyDescent="0.2">
      <c r="X8737" s="11"/>
    </row>
    <row r="8738" spans="24:24" x14ac:dyDescent="0.2">
      <c r="X8738" s="11"/>
    </row>
    <row r="8739" spans="24:24" x14ac:dyDescent="0.2">
      <c r="X8739" s="11"/>
    </row>
    <row r="8740" spans="24:24" x14ac:dyDescent="0.2">
      <c r="X8740" s="11"/>
    </row>
    <row r="8741" spans="24:24" x14ac:dyDescent="0.2">
      <c r="X8741" s="11"/>
    </row>
    <row r="8742" spans="24:24" x14ac:dyDescent="0.2">
      <c r="X8742" s="11"/>
    </row>
    <row r="8743" spans="24:24" x14ac:dyDescent="0.2">
      <c r="X8743" s="11"/>
    </row>
    <row r="8744" spans="24:24" x14ac:dyDescent="0.2">
      <c r="X8744" s="11"/>
    </row>
    <row r="8745" spans="24:24" x14ac:dyDescent="0.2">
      <c r="X8745" s="11"/>
    </row>
    <row r="8746" spans="24:24" x14ac:dyDescent="0.2">
      <c r="X8746" s="11"/>
    </row>
    <row r="8747" spans="24:24" x14ac:dyDescent="0.2">
      <c r="X8747" s="11"/>
    </row>
    <row r="8748" spans="24:24" x14ac:dyDescent="0.2">
      <c r="X8748" s="11"/>
    </row>
    <row r="8749" spans="24:24" x14ac:dyDescent="0.2">
      <c r="X8749" s="11"/>
    </row>
    <row r="8750" spans="24:24" x14ac:dyDescent="0.2">
      <c r="X8750" s="11"/>
    </row>
    <row r="8751" spans="24:24" x14ac:dyDescent="0.2">
      <c r="X8751" s="11"/>
    </row>
    <row r="8752" spans="24:24" x14ac:dyDescent="0.2">
      <c r="X8752" s="11"/>
    </row>
    <row r="8753" spans="24:24" x14ac:dyDescent="0.2">
      <c r="X8753" s="11"/>
    </row>
    <row r="8754" spans="24:24" x14ac:dyDescent="0.2">
      <c r="X8754" s="11"/>
    </row>
    <row r="8755" spans="24:24" x14ac:dyDescent="0.2">
      <c r="X8755" s="11"/>
    </row>
    <row r="8756" spans="24:24" x14ac:dyDescent="0.2">
      <c r="X8756" s="11"/>
    </row>
    <row r="8757" spans="24:24" x14ac:dyDescent="0.2">
      <c r="X8757" s="11"/>
    </row>
    <row r="8758" spans="24:24" x14ac:dyDescent="0.2">
      <c r="X8758" s="11"/>
    </row>
    <row r="8759" spans="24:24" x14ac:dyDescent="0.2">
      <c r="X8759" s="11"/>
    </row>
    <row r="8760" spans="24:24" x14ac:dyDescent="0.2">
      <c r="X8760" s="11"/>
    </row>
    <row r="8761" spans="24:24" x14ac:dyDescent="0.2">
      <c r="X8761" s="11"/>
    </row>
    <row r="8762" spans="24:24" x14ac:dyDescent="0.2">
      <c r="X8762" s="11"/>
    </row>
    <row r="8763" spans="24:24" x14ac:dyDescent="0.2">
      <c r="X8763" s="11"/>
    </row>
    <row r="8764" spans="24:24" x14ac:dyDescent="0.2">
      <c r="X8764" s="11"/>
    </row>
    <row r="8765" spans="24:24" x14ac:dyDescent="0.2">
      <c r="X8765" s="11"/>
    </row>
    <row r="8766" spans="24:24" x14ac:dyDescent="0.2">
      <c r="X8766" s="11"/>
    </row>
    <row r="8767" spans="24:24" x14ac:dyDescent="0.2">
      <c r="X8767" s="11"/>
    </row>
    <row r="8768" spans="24:24" x14ac:dyDescent="0.2">
      <c r="X8768" s="11"/>
    </row>
    <row r="8769" spans="24:24" x14ac:dyDescent="0.2">
      <c r="X8769" s="11"/>
    </row>
    <row r="8770" spans="24:24" x14ac:dyDescent="0.2">
      <c r="X8770" s="11"/>
    </row>
    <row r="8771" spans="24:24" x14ac:dyDescent="0.2">
      <c r="X8771" s="11"/>
    </row>
    <row r="8772" spans="24:24" x14ac:dyDescent="0.2">
      <c r="X8772" s="11"/>
    </row>
    <row r="8773" spans="24:24" x14ac:dyDescent="0.2">
      <c r="X8773" s="11"/>
    </row>
    <row r="8774" spans="24:24" x14ac:dyDescent="0.2">
      <c r="X8774" s="11"/>
    </row>
    <row r="8775" spans="24:24" x14ac:dyDescent="0.2">
      <c r="X8775" s="11"/>
    </row>
    <row r="8776" spans="24:24" x14ac:dyDescent="0.2">
      <c r="X8776" s="11"/>
    </row>
    <row r="8777" spans="24:24" x14ac:dyDescent="0.2">
      <c r="X8777" s="11"/>
    </row>
    <row r="8778" spans="24:24" x14ac:dyDescent="0.2">
      <c r="X8778" s="11"/>
    </row>
    <row r="8779" spans="24:24" x14ac:dyDescent="0.2">
      <c r="X8779" s="11"/>
    </row>
    <row r="8780" spans="24:24" x14ac:dyDescent="0.2">
      <c r="X8780" s="11"/>
    </row>
    <row r="8781" spans="24:24" x14ac:dyDescent="0.2">
      <c r="X8781" s="11"/>
    </row>
    <row r="8782" spans="24:24" x14ac:dyDescent="0.2">
      <c r="X8782" s="11"/>
    </row>
    <row r="8783" spans="24:24" x14ac:dyDescent="0.2">
      <c r="X8783" s="11"/>
    </row>
    <row r="8784" spans="24:24" x14ac:dyDescent="0.2">
      <c r="X8784" s="11"/>
    </row>
    <row r="8785" spans="24:24" x14ac:dyDescent="0.2">
      <c r="X8785" s="11"/>
    </row>
    <row r="8786" spans="24:24" x14ac:dyDescent="0.2">
      <c r="X8786" s="11"/>
    </row>
    <row r="8787" spans="24:24" x14ac:dyDescent="0.2">
      <c r="X8787" s="11"/>
    </row>
    <row r="8788" spans="24:24" x14ac:dyDescent="0.2">
      <c r="X8788" s="11"/>
    </row>
    <row r="8789" spans="24:24" x14ac:dyDescent="0.2">
      <c r="X8789" s="11"/>
    </row>
    <row r="8790" spans="24:24" x14ac:dyDescent="0.2">
      <c r="X8790" s="11"/>
    </row>
    <row r="8791" spans="24:24" x14ac:dyDescent="0.2">
      <c r="X8791" s="11"/>
    </row>
    <row r="8792" spans="24:24" x14ac:dyDescent="0.2">
      <c r="X8792" s="11"/>
    </row>
    <row r="8793" spans="24:24" x14ac:dyDescent="0.2">
      <c r="X8793" s="11"/>
    </row>
    <row r="8794" spans="24:24" x14ac:dyDescent="0.2">
      <c r="X8794" s="11"/>
    </row>
    <row r="8795" spans="24:24" x14ac:dyDescent="0.2">
      <c r="X8795" s="11"/>
    </row>
    <row r="8796" spans="24:24" x14ac:dyDescent="0.2">
      <c r="X8796" s="11"/>
    </row>
    <row r="8797" spans="24:24" x14ac:dyDescent="0.2">
      <c r="X8797" s="11"/>
    </row>
    <row r="8798" spans="24:24" x14ac:dyDescent="0.2">
      <c r="X8798" s="11"/>
    </row>
    <row r="8799" spans="24:24" x14ac:dyDescent="0.2">
      <c r="X8799" s="11"/>
    </row>
    <row r="8800" spans="24:24" x14ac:dyDescent="0.2">
      <c r="X8800" s="11"/>
    </row>
    <row r="8801" spans="24:24" x14ac:dyDescent="0.2">
      <c r="X8801" s="11"/>
    </row>
    <row r="8802" spans="24:24" x14ac:dyDescent="0.2">
      <c r="X8802" s="11"/>
    </row>
    <row r="8803" spans="24:24" x14ac:dyDescent="0.2">
      <c r="X8803" s="11"/>
    </row>
    <row r="8804" spans="24:24" x14ac:dyDescent="0.2">
      <c r="X8804" s="11"/>
    </row>
    <row r="8805" spans="24:24" x14ac:dyDescent="0.2">
      <c r="X8805" s="11"/>
    </row>
    <row r="8806" spans="24:24" x14ac:dyDescent="0.2">
      <c r="X8806" s="11"/>
    </row>
    <row r="8807" spans="24:24" x14ac:dyDescent="0.2">
      <c r="X8807" s="11"/>
    </row>
    <row r="8808" spans="24:24" x14ac:dyDescent="0.2">
      <c r="X8808" s="11"/>
    </row>
    <row r="8809" spans="24:24" x14ac:dyDescent="0.2">
      <c r="X8809" s="11"/>
    </row>
    <row r="8810" spans="24:24" x14ac:dyDescent="0.2">
      <c r="X8810" s="11"/>
    </row>
    <row r="8811" spans="24:24" x14ac:dyDescent="0.2">
      <c r="X8811" s="11"/>
    </row>
    <row r="8812" spans="24:24" x14ac:dyDescent="0.2">
      <c r="X8812" s="11"/>
    </row>
    <row r="8813" spans="24:24" x14ac:dyDescent="0.2">
      <c r="X8813" s="11"/>
    </row>
    <row r="8814" spans="24:24" x14ac:dyDescent="0.2">
      <c r="X8814" s="11"/>
    </row>
    <row r="8815" spans="24:24" x14ac:dyDescent="0.2">
      <c r="X8815" s="11"/>
    </row>
    <row r="8816" spans="24:24" x14ac:dyDescent="0.2">
      <c r="X8816" s="11"/>
    </row>
    <row r="8817" spans="24:24" x14ac:dyDescent="0.2">
      <c r="X8817" s="11"/>
    </row>
    <row r="8818" spans="24:24" x14ac:dyDescent="0.2">
      <c r="X8818" s="11"/>
    </row>
    <row r="8819" spans="24:24" x14ac:dyDescent="0.2">
      <c r="X8819" s="11"/>
    </row>
    <row r="8820" spans="24:24" x14ac:dyDescent="0.2">
      <c r="X8820" s="11"/>
    </row>
    <row r="8821" spans="24:24" x14ac:dyDescent="0.2">
      <c r="X8821" s="11"/>
    </row>
    <row r="8822" spans="24:24" x14ac:dyDescent="0.2">
      <c r="X8822" s="11"/>
    </row>
    <row r="8823" spans="24:24" x14ac:dyDescent="0.2">
      <c r="X8823" s="11"/>
    </row>
    <row r="8824" spans="24:24" x14ac:dyDescent="0.2">
      <c r="X8824" s="11"/>
    </row>
    <row r="8825" spans="24:24" x14ac:dyDescent="0.2">
      <c r="X8825" s="11"/>
    </row>
    <row r="8826" spans="24:24" x14ac:dyDescent="0.2">
      <c r="X8826" s="11"/>
    </row>
    <row r="8827" spans="24:24" x14ac:dyDescent="0.2">
      <c r="X8827" s="11"/>
    </row>
    <row r="8828" spans="24:24" x14ac:dyDescent="0.2">
      <c r="X8828" s="11"/>
    </row>
    <row r="8829" spans="24:24" x14ac:dyDescent="0.2">
      <c r="X8829" s="11"/>
    </row>
    <row r="8830" spans="24:24" x14ac:dyDescent="0.2">
      <c r="X8830" s="11"/>
    </row>
    <row r="8831" spans="24:24" x14ac:dyDescent="0.2">
      <c r="X8831" s="11"/>
    </row>
    <row r="8832" spans="24:24" x14ac:dyDescent="0.2">
      <c r="X8832" s="11"/>
    </row>
    <row r="8833" spans="24:24" x14ac:dyDescent="0.2">
      <c r="X8833" s="11"/>
    </row>
    <row r="8834" spans="24:24" x14ac:dyDescent="0.2">
      <c r="X8834" s="11"/>
    </row>
    <row r="8835" spans="24:24" x14ac:dyDescent="0.2">
      <c r="X8835" s="11"/>
    </row>
    <row r="8836" spans="24:24" x14ac:dyDescent="0.2">
      <c r="X8836" s="11"/>
    </row>
    <row r="8837" spans="24:24" x14ac:dyDescent="0.2">
      <c r="X8837" s="11"/>
    </row>
    <row r="8838" spans="24:24" x14ac:dyDescent="0.2">
      <c r="X8838" s="11"/>
    </row>
    <row r="8839" spans="24:24" x14ac:dyDescent="0.2">
      <c r="X8839" s="11"/>
    </row>
    <row r="8840" spans="24:24" x14ac:dyDescent="0.2">
      <c r="X8840" s="11"/>
    </row>
    <row r="8841" spans="24:24" x14ac:dyDescent="0.2">
      <c r="X8841" s="11"/>
    </row>
    <row r="8842" spans="24:24" x14ac:dyDescent="0.2">
      <c r="X8842" s="11"/>
    </row>
    <row r="8843" spans="24:24" x14ac:dyDescent="0.2">
      <c r="X8843" s="11"/>
    </row>
    <row r="8844" spans="24:24" x14ac:dyDescent="0.2">
      <c r="X8844" s="11"/>
    </row>
    <row r="8845" spans="24:24" x14ac:dyDescent="0.2">
      <c r="X8845" s="11"/>
    </row>
    <row r="8846" spans="24:24" x14ac:dyDescent="0.2">
      <c r="X8846" s="11"/>
    </row>
    <row r="8847" spans="24:24" x14ac:dyDescent="0.2">
      <c r="X8847" s="11"/>
    </row>
    <row r="8848" spans="24:24" x14ac:dyDescent="0.2">
      <c r="X8848" s="11"/>
    </row>
    <row r="8849" spans="24:24" x14ac:dyDescent="0.2">
      <c r="X8849" s="11"/>
    </row>
    <row r="8850" spans="24:24" x14ac:dyDescent="0.2">
      <c r="X8850" s="11"/>
    </row>
    <row r="8851" spans="24:24" x14ac:dyDescent="0.2">
      <c r="X8851" s="11"/>
    </row>
    <row r="8852" spans="24:24" x14ac:dyDescent="0.2">
      <c r="X8852" s="11"/>
    </row>
    <row r="8853" spans="24:24" x14ac:dyDescent="0.2">
      <c r="X8853" s="11"/>
    </row>
    <row r="8854" spans="24:24" x14ac:dyDescent="0.2">
      <c r="X8854" s="11"/>
    </row>
    <row r="8855" spans="24:24" x14ac:dyDescent="0.2">
      <c r="X8855" s="11"/>
    </row>
    <row r="8856" spans="24:24" x14ac:dyDescent="0.2">
      <c r="X8856" s="11"/>
    </row>
    <row r="8857" spans="24:24" x14ac:dyDescent="0.2">
      <c r="X8857" s="11"/>
    </row>
    <row r="8858" spans="24:24" x14ac:dyDescent="0.2">
      <c r="X8858" s="11"/>
    </row>
    <row r="8859" spans="24:24" x14ac:dyDescent="0.2">
      <c r="X8859" s="11"/>
    </row>
    <row r="8860" spans="24:24" x14ac:dyDescent="0.2">
      <c r="X8860" s="11"/>
    </row>
    <row r="8861" spans="24:24" x14ac:dyDescent="0.2">
      <c r="X8861" s="11"/>
    </row>
    <row r="8862" spans="24:24" x14ac:dyDescent="0.2">
      <c r="X8862" s="11"/>
    </row>
    <row r="8863" spans="24:24" x14ac:dyDescent="0.2">
      <c r="X8863" s="11"/>
    </row>
    <row r="8864" spans="24:24" x14ac:dyDescent="0.2">
      <c r="X8864" s="11"/>
    </row>
    <row r="8865" spans="24:24" x14ac:dyDescent="0.2">
      <c r="X8865" s="11"/>
    </row>
    <row r="8866" spans="24:24" x14ac:dyDescent="0.2">
      <c r="X8866" s="11"/>
    </row>
    <row r="8867" spans="24:24" x14ac:dyDescent="0.2">
      <c r="X8867" s="11"/>
    </row>
    <row r="8868" spans="24:24" x14ac:dyDescent="0.2">
      <c r="X8868" s="11"/>
    </row>
    <row r="8869" spans="24:24" x14ac:dyDescent="0.2">
      <c r="X8869" s="11"/>
    </row>
    <row r="8870" spans="24:24" x14ac:dyDescent="0.2">
      <c r="X8870" s="11"/>
    </row>
    <row r="8871" spans="24:24" x14ac:dyDescent="0.2">
      <c r="X8871" s="11"/>
    </row>
    <row r="8872" spans="24:24" x14ac:dyDescent="0.2">
      <c r="X8872" s="11"/>
    </row>
    <row r="8873" spans="24:24" x14ac:dyDescent="0.2">
      <c r="X8873" s="11"/>
    </row>
    <row r="8874" spans="24:24" x14ac:dyDescent="0.2">
      <c r="X8874" s="11"/>
    </row>
    <row r="8875" spans="24:24" x14ac:dyDescent="0.2">
      <c r="X8875" s="11"/>
    </row>
    <row r="8876" spans="24:24" x14ac:dyDescent="0.2">
      <c r="X8876" s="11"/>
    </row>
    <row r="8877" spans="24:24" x14ac:dyDescent="0.2">
      <c r="X8877" s="11"/>
    </row>
    <row r="8878" spans="24:24" x14ac:dyDescent="0.2">
      <c r="X8878" s="11"/>
    </row>
    <row r="8879" spans="24:24" x14ac:dyDescent="0.2">
      <c r="X8879" s="11"/>
    </row>
    <row r="8880" spans="24:24" x14ac:dyDescent="0.2">
      <c r="X8880" s="11"/>
    </row>
    <row r="8881" spans="24:24" x14ac:dyDescent="0.2">
      <c r="X8881" s="11"/>
    </row>
    <row r="8882" spans="24:24" x14ac:dyDescent="0.2">
      <c r="X8882" s="11"/>
    </row>
    <row r="8883" spans="24:24" x14ac:dyDescent="0.2">
      <c r="X8883" s="11"/>
    </row>
    <row r="8884" spans="24:24" x14ac:dyDescent="0.2">
      <c r="X8884" s="11"/>
    </row>
    <row r="8885" spans="24:24" x14ac:dyDescent="0.2">
      <c r="X8885" s="11"/>
    </row>
    <row r="8886" spans="24:24" x14ac:dyDescent="0.2">
      <c r="X8886" s="11"/>
    </row>
    <row r="8887" spans="24:24" x14ac:dyDescent="0.2">
      <c r="X8887" s="11"/>
    </row>
    <row r="8888" spans="24:24" x14ac:dyDescent="0.2">
      <c r="X8888" s="11"/>
    </row>
    <row r="8889" spans="24:24" x14ac:dyDescent="0.2">
      <c r="X8889" s="11"/>
    </row>
    <row r="8890" spans="24:24" x14ac:dyDescent="0.2">
      <c r="X8890" s="11"/>
    </row>
    <row r="8891" spans="24:24" x14ac:dyDescent="0.2">
      <c r="X8891" s="11"/>
    </row>
    <row r="8892" spans="24:24" x14ac:dyDescent="0.2">
      <c r="X8892" s="11"/>
    </row>
    <row r="8893" spans="24:24" x14ac:dyDescent="0.2">
      <c r="X8893" s="11"/>
    </row>
    <row r="8894" spans="24:24" x14ac:dyDescent="0.2">
      <c r="X8894" s="11"/>
    </row>
    <row r="8895" spans="24:24" x14ac:dyDescent="0.2">
      <c r="X8895" s="11"/>
    </row>
    <row r="8896" spans="24:24" x14ac:dyDescent="0.2">
      <c r="X8896" s="11"/>
    </row>
    <row r="8897" spans="24:24" x14ac:dyDescent="0.2">
      <c r="X8897" s="11"/>
    </row>
    <row r="8898" spans="24:24" x14ac:dyDescent="0.2">
      <c r="X8898" s="11"/>
    </row>
    <row r="8899" spans="24:24" x14ac:dyDescent="0.2">
      <c r="X8899" s="11"/>
    </row>
    <row r="8900" spans="24:24" x14ac:dyDescent="0.2">
      <c r="X8900" s="11"/>
    </row>
    <row r="8901" spans="24:24" x14ac:dyDescent="0.2">
      <c r="X8901" s="11"/>
    </row>
    <row r="8902" spans="24:24" x14ac:dyDescent="0.2">
      <c r="X8902" s="11"/>
    </row>
    <row r="8903" spans="24:24" x14ac:dyDescent="0.2">
      <c r="X8903" s="11"/>
    </row>
    <row r="8904" spans="24:24" x14ac:dyDescent="0.2">
      <c r="X8904" s="11"/>
    </row>
    <row r="8905" spans="24:24" x14ac:dyDescent="0.2">
      <c r="X8905" s="11"/>
    </row>
    <row r="8906" spans="24:24" x14ac:dyDescent="0.2">
      <c r="X8906" s="11"/>
    </row>
    <row r="8907" spans="24:24" x14ac:dyDescent="0.2">
      <c r="X8907" s="11"/>
    </row>
    <row r="8908" spans="24:24" x14ac:dyDescent="0.2">
      <c r="X8908" s="11"/>
    </row>
    <row r="8909" spans="24:24" x14ac:dyDescent="0.2">
      <c r="X8909" s="11"/>
    </row>
    <row r="8910" spans="24:24" x14ac:dyDescent="0.2">
      <c r="X8910" s="11"/>
    </row>
    <row r="8911" spans="24:24" x14ac:dyDescent="0.2">
      <c r="X8911" s="11"/>
    </row>
    <row r="8912" spans="24:24" x14ac:dyDescent="0.2">
      <c r="X8912" s="11"/>
    </row>
    <row r="8913" spans="24:24" x14ac:dyDescent="0.2">
      <c r="X8913" s="11"/>
    </row>
    <row r="8914" spans="24:24" x14ac:dyDescent="0.2">
      <c r="X8914" s="11"/>
    </row>
    <row r="8915" spans="24:24" x14ac:dyDescent="0.2">
      <c r="X8915" s="11"/>
    </row>
    <row r="8916" spans="24:24" x14ac:dyDescent="0.2">
      <c r="X8916" s="11"/>
    </row>
    <row r="8917" spans="24:24" x14ac:dyDescent="0.2">
      <c r="X8917" s="11"/>
    </row>
    <row r="8918" spans="24:24" x14ac:dyDescent="0.2">
      <c r="X8918" s="11"/>
    </row>
    <row r="8919" spans="24:24" x14ac:dyDescent="0.2">
      <c r="X8919" s="11"/>
    </row>
    <row r="8920" spans="24:24" x14ac:dyDescent="0.2">
      <c r="X8920" s="11"/>
    </row>
    <row r="8921" spans="24:24" x14ac:dyDescent="0.2">
      <c r="X8921" s="11"/>
    </row>
    <row r="8922" spans="24:24" x14ac:dyDescent="0.2">
      <c r="X8922" s="11"/>
    </row>
    <row r="8923" spans="24:24" x14ac:dyDescent="0.2">
      <c r="X8923" s="11"/>
    </row>
    <row r="8924" spans="24:24" x14ac:dyDescent="0.2">
      <c r="X8924" s="11"/>
    </row>
    <row r="8925" spans="24:24" x14ac:dyDescent="0.2">
      <c r="X8925" s="11"/>
    </row>
    <row r="8926" spans="24:24" x14ac:dyDescent="0.2">
      <c r="X8926" s="11"/>
    </row>
    <row r="8927" spans="24:24" x14ac:dyDescent="0.2">
      <c r="X8927" s="11"/>
    </row>
    <row r="8928" spans="24:24" x14ac:dyDescent="0.2">
      <c r="X8928" s="11"/>
    </row>
    <row r="8929" spans="24:24" x14ac:dyDescent="0.2">
      <c r="X8929" s="11"/>
    </row>
    <row r="8930" spans="24:24" x14ac:dyDescent="0.2">
      <c r="X8930" s="11"/>
    </row>
    <row r="8931" spans="24:24" x14ac:dyDescent="0.2">
      <c r="X8931" s="11"/>
    </row>
    <row r="8932" spans="24:24" x14ac:dyDescent="0.2">
      <c r="X8932" s="11"/>
    </row>
    <row r="8933" spans="24:24" x14ac:dyDescent="0.2">
      <c r="X8933" s="11"/>
    </row>
    <row r="8934" spans="24:24" x14ac:dyDescent="0.2">
      <c r="X8934" s="11"/>
    </row>
    <row r="8935" spans="24:24" x14ac:dyDescent="0.2">
      <c r="X8935" s="11"/>
    </row>
    <row r="8936" spans="24:24" x14ac:dyDescent="0.2">
      <c r="X8936" s="11"/>
    </row>
    <row r="8937" spans="24:24" x14ac:dyDescent="0.2">
      <c r="X8937" s="11"/>
    </row>
    <row r="8938" spans="24:24" x14ac:dyDescent="0.2">
      <c r="X8938" s="11"/>
    </row>
    <row r="8939" spans="24:24" x14ac:dyDescent="0.2">
      <c r="X8939" s="11"/>
    </row>
    <row r="8940" spans="24:24" x14ac:dyDescent="0.2">
      <c r="X8940" s="11"/>
    </row>
    <row r="8941" spans="24:24" x14ac:dyDescent="0.2">
      <c r="X8941" s="11"/>
    </row>
    <row r="8942" spans="24:24" x14ac:dyDescent="0.2">
      <c r="X8942" s="11"/>
    </row>
    <row r="8943" spans="24:24" x14ac:dyDescent="0.2">
      <c r="X8943" s="11"/>
    </row>
    <row r="8944" spans="24:24" x14ac:dyDescent="0.2">
      <c r="X8944" s="11"/>
    </row>
    <row r="8945" spans="24:24" x14ac:dyDescent="0.2">
      <c r="X8945" s="11"/>
    </row>
    <row r="8946" spans="24:24" x14ac:dyDescent="0.2">
      <c r="X8946" s="11"/>
    </row>
    <row r="8947" spans="24:24" x14ac:dyDescent="0.2">
      <c r="X8947" s="11"/>
    </row>
    <row r="8948" spans="24:24" x14ac:dyDescent="0.2">
      <c r="X8948" s="11"/>
    </row>
    <row r="8949" spans="24:24" x14ac:dyDescent="0.2">
      <c r="X8949" s="11"/>
    </row>
    <row r="8950" spans="24:24" x14ac:dyDescent="0.2">
      <c r="X8950" s="11"/>
    </row>
    <row r="8951" spans="24:24" x14ac:dyDescent="0.2">
      <c r="X8951" s="11"/>
    </row>
    <row r="8952" spans="24:24" x14ac:dyDescent="0.2">
      <c r="X8952" s="11"/>
    </row>
    <row r="8953" spans="24:24" x14ac:dyDescent="0.2">
      <c r="X8953" s="11"/>
    </row>
    <row r="8954" spans="24:24" x14ac:dyDescent="0.2">
      <c r="X8954" s="11"/>
    </row>
    <row r="8955" spans="24:24" x14ac:dyDescent="0.2">
      <c r="X8955" s="11"/>
    </row>
    <row r="8956" spans="24:24" x14ac:dyDescent="0.2">
      <c r="X8956" s="11"/>
    </row>
    <row r="8957" spans="24:24" x14ac:dyDescent="0.2">
      <c r="X8957" s="11"/>
    </row>
    <row r="8958" spans="24:24" x14ac:dyDescent="0.2">
      <c r="X8958" s="11"/>
    </row>
    <row r="8959" spans="24:24" x14ac:dyDescent="0.2">
      <c r="X8959" s="11"/>
    </row>
    <row r="8960" spans="24:24" x14ac:dyDescent="0.2">
      <c r="X8960" s="11"/>
    </row>
    <row r="8961" spans="24:24" x14ac:dyDescent="0.2">
      <c r="X8961" s="11"/>
    </row>
    <row r="8962" spans="24:24" x14ac:dyDescent="0.2">
      <c r="X8962" s="11"/>
    </row>
    <row r="8963" spans="24:24" x14ac:dyDescent="0.2">
      <c r="X8963" s="11"/>
    </row>
    <row r="8964" spans="24:24" x14ac:dyDescent="0.2">
      <c r="X8964" s="11"/>
    </row>
    <row r="8965" spans="24:24" x14ac:dyDescent="0.2">
      <c r="X8965" s="11"/>
    </row>
    <row r="8966" spans="24:24" x14ac:dyDescent="0.2">
      <c r="X8966" s="11"/>
    </row>
    <row r="8967" spans="24:24" x14ac:dyDescent="0.2">
      <c r="X8967" s="11"/>
    </row>
    <row r="8968" spans="24:24" x14ac:dyDescent="0.2">
      <c r="X8968" s="11"/>
    </row>
    <row r="8969" spans="24:24" x14ac:dyDescent="0.2">
      <c r="X8969" s="11"/>
    </row>
    <row r="8970" spans="24:24" x14ac:dyDescent="0.2">
      <c r="X8970" s="11"/>
    </row>
    <row r="8971" spans="24:24" x14ac:dyDescent="0.2">
      <c r="X8971" s="11"/>
    </row>
    <row r="8972" spans="24:24" x14ac:dyDescent="0.2">
      <c r="X8972" s="11"/>
    </row>
    <row r="8973" spans="24:24" x14ac:dyDescent="0.2">
      <c r="X8973" s="11"/>
    </row>
    <row r="8974" spans="24:24" x14ac:dyDescent="0.2">
      <c r="X8974" s="11"/>
    </row>
    <row r="8975" spans="24:24" x14ac:dyDescent="0.2">
      <c r="X8975" s="11"/>
    </row>
    <row r="8976" spans="24:24" x14ac:dyDescent="0.2">
      <c r="X8976" s="11"/>
    </row>
    <row r="8977" spans="24:24" x14ac:dyDescent="0.2">
      <c r="X8977" s="11"/>
    </row>
    <row r="8978" spans="24:24" x14ac:dyDescent="0.2">
      <c r="X8978" s="11"/>
    </row>
    <row r="8979" spans="24:24" x14ac:dyDescent="0.2">
      <c r="X8979" s="11"/>
    </row>
    <row r="8980" spans="24:24" x14ac:dyDescent="0.2">
      <c r="X8980" s="11"/>
    </row>
    <row r="8981" spans="24:24" x14ac:dyDescent="0.2">
      <c r="X8981" s="11"/>
    </row>
    <row r="8982" spans="24:24" x14ac:dyDescent="0.2">
      <c r="X8982" s="11"/>
    </row>
    <row r="8983" spans="24:24" x14ac:dyDescent="0.2">
      <c r="X8983" s="11"/>
    </row>
    <row r="8984" spans="24:24" x14ac:dyDescent="0.2">
      <c r="X8984" s="11"/>
    </row>
    <row r="8985" spans="24:24" x14ac:dyDescent="0.2">
      <c r="X8985" s="11"/>
    </row>
    <row r="8986" spans="24:24" x14ac:dyDescent="0.2">
      <c r="X8986" s="11"/>
    </row>
    <row r="8987" spans="24:24" x14ac:dyDescent="0.2">
      <c r="X8987" s="11"/>
    </row>
    <row r="8988" spans="24:24" x14ac:dyDescent="0.2">
      <c r="X8988" s="11"/>
    </row>
    <row r="8989" spans="24:24" x14ac:dyDescent="0.2">
      <c r="X8989" s="11"/>
    </row>
    <row r="8990" spans="24:24" x14ac:dyDescent="0.2">
      <c r="X8990" s="11"/>
    </row>
    <row r="8991" spans="24:24" x14ac:dyDescent="0.2">
      <c r="X8991" s="11"/>
    </row>
    <row r="8992" spans="24:24" x14ac:dyDescent="0.2">
      <c r="X8992" s="11"/>
    </row>
    <row r="8993" spans="24:24" x14ac:dyDescent="0.2">
      <c r="X8993" s="11"/>
    </row>
    <row r="8994" spans="24:24" x14ac:dyDescent="0.2">
      <c r="X8994" s="11"/>
    </row>
    <row r="8995" spans="24:24" x14ac:dyDescent="0.2">
      <c r="X8995" s="11"/>
    </row>
    <row r="8996" spans="24:24" x14ac:dyDescent="0.2">
      <c r="X8996" s="11"/>
    </row>
    <row r="8997" spans="24:24" x14ac:dyDescent="0.2">
      <c r="X8997" s="11"/>
    </row>
    <row r="8998" spans="24:24" x14ac:dyDescent="0.2">
      <c r="X8998" s="11"/>
    </row>
    <row r="8999" spans="24:24" x14ac:dyDescent="0.2">
      <c r="X8999" s="11"/>
    </row>
    <row r="9000" spans="24:24" x14ac:dyDescent="0.2">
      <c r="X9000" s="11"/>
    </row>
    <row r="9001" spans="24:24" x14ac:dyDescent="0.2">
      <c r="X9001" s="11"/>
    </row>
    <row r="9002" spans="24:24" x14ac:dyDescent="0.2">
      <c r="X9002" s="11"/>
    </row>
    <row r="9003" spans="24:24" x14ac:dyDescent="0.2">
      <c r="X9003" s="11"/>
    </row>
    <row r="9004" spans="24:24" x14ac:dyDescent="0.2">
      <c r="X9004" s="11"/>
    </row>
    <row r="9005" spans="24:24" x14ac:dyDescent="0.2">
      <c r="X9005" s="11"/>
    </row>
    <row r="9006" spans="24:24" x14ac:dyDescent="0.2">
      <c r="X9006" s="11"/>
    </row>
    <row r="9007" spans="24:24" x14ac:dyDescent="0.2">
      <c r="X9007" s="11"/>
    </row>
    <row r="9008" spans="24:24" x14ac:dyDescent="0.2">
      <c r="X9008" s="11"/>
    </row>
    <row r="9009" spans="24:24" x14ac:dyDescent="0.2">
      <c r="X9009" s="11"/>
    </row>
    <row r="9010" spans="24:24" x14ac:dyDescent="0.2">
      <c r="X9010" s="11"/>
    </row>
    <row r="9011" spans="24:24" x14ac:dyDescent="0.2">
      <c r="X9011" s="11"/>
    </row>
    <row r="9012" spans="24:24" x14ac:dyDescent="0.2">
      <c r="X9012" s="11"/>
    </row>
    <row r="9013" spans="24:24" x14ac:dyDescent="0.2">
      <c r="X9013" s="11"/>
    </row>
    <row r="9014" spans="24:24" x14ac:dyDescent="0.2">
      <c r="X9014" s="11"/>
    </row>
    <row r="9015" spans="24:24" x14ac:dyDescent="0.2">
      <c r="X9015" s="11"/>
    </row>
    <row r="9016" spans="24:24" x14ac:dyDescent="0.2">
      <c r="X9016" s="11"/>
    </row>
    <row r="9017" spans="24:24" x14ac:dyDescent="0.2">
      <c r="X9017" s="11"/>
    </row>
    <row r="9018" spans="24:24" x14ac:dyDescent="0.2">
      <c r="X9018" s="11"/>
    </row>
    <row r="9019" spans="24:24" x14ac:dyDescent="0.2">
      <c r="X9019" s="11"/>
    </row>
    <row r="9020" spans="24:24" x14ac:dyDescent="0.2">
      <c r="X9020" s="11"/>
    </row>
    <row r="9021" spans="24:24" x14ac:dyDescent="0.2">
      <c r="X9021" s="11"/>
    </row>
    <row r="9022" spans="24:24" x14ac:dyDescent="0.2">
      <c r="X9022" s="11"/>
    </row>
    <row r="9023" spans="24:24" x14ac:dyDescent="0.2">
      <c r="X9023" s="11"/>
    </row>
    <row r="9024" spans="24:24" x14ac:dyDescent="0.2">
      <c r="X9024" s="11"/>
    </row>
    <row r="9025" spans="24:24" x14ac:dyDescent="0.2">
      <c r="X9025" s="11"/>
    </row>
    <row r="9026" spans="24:24" x14ac:dyDescent="0.2">
      <c r="X9026" s="11"/>
    </row>
    <row r="9027" spans="24:24" x14ac:dyDescent="0.2">
      <c r="X9027" s="11"/>
    </row>
    <row r="9028" spans="24:24" x14ac:dyDescent="0.2">
      <c r="X9028" s="11"/>
    </row>
    <row r="9029" spans="24:24" x14ac:dyDescent="0.2">
      <c r="X9029" s="11"/>
    </row>
    <row r="9030" spans="24:24" x14ac:dyDescent="0.2">
      <c r="X9030" s="11"/>
    </row>
    <row r="9031" spans="24:24" x14ac:dyDescent="0.2">
      <c r="X9031" s="11"/>
    </row>
    <row r="9032" spans="24:24" x14ac:dyDescent="0.2">
      <c r="X9032" s="11"/>
    </row>
    <row r="9033" spans="24:24" x14ac:dyDescent="0.2">
      <c r="X9033" s="11"/>
    </row>
    <row r="9034" spans="24:24" x14ac:dyDescent="0.2">
      <c r="X9034" s="11"/>
    </row>
    <row r="9035" spans="24:24" x14ac:dyDescent="0.2">
      <c r="X9035" s="11"/>
    </row>
    <row r="9036" spans="24:24" x14ac:dyDescent="0.2">
      <c r="X9036" s="11"/>
    </row>
    <row r="9037" spans="24:24" x14ac:dyDescent="0.2">
      <c r="X9037" s="11"/>
    </row>
    <row r="9038" spans="24:24" x14ac:dyDescent="0.2">
      <c r="X9038" s="11"/>
    </row>
    <row r="9039" spans="24:24" x14ac:dyDescent="0.2">
      <c r="X9039" s="11"/>
    </row>
    <row r="9040" spans="24:24" x14ac:dyDescent="0.2">
      <c r="X9040" s="11"/>
    </row>
    <row r="9041" spans="24:24" x14ac:dyDescent="0.2">
      <c r="X9041" s="11"/>
    </row>
    <row r="9042" spans="24:24" x14ac:dyDescent="0.2">
      <c r="X9042" s="11"/>
    </row>
    <row r="9043" spans="24:24" x14ac:dyDescent="0.2">
      <c r="X9043" s="11"/>
    </row>
    <row r="9044" spans="24:24" x14ac:dyDescent="0.2">
      <c r="X9044" s="11"/>
    </row>
    <row r="9045" spans="24:24" x14ac:dyDescent="0.2">
      <c r="X9045" s="11"/>
    </row>
    <row r="9046" spans="24:24" x14ac:dyDescent="0.2">
      <c r="X9046" s="11"/>
    </row>
    <row r="9047" spans="24:24" x14ac:dyDescent="0.2">
      <c r="X9047" s="11"/>
    </row>
    <row r="9048" spans="24:24" x14ac:dyDescent="0.2">
      <c r="X9048" s="11"/>
    </row>
    <row r="9049" spans="24:24" x14ac:dyDescent="0.2">
      <c r="X9049" s="11"/>
    </row>
    <row r="9050" spans="24:24" x14ac:dyDescent="0.2">
      <c r="X9050" s="11"/>
    </row>
    <row r="9051" spans="24:24" x14ac:dyDescent="0.2">
      <c r="X9051" s="11"/>
    </row>
    <row r="9052" spans="24:24" x14ac:dyDescent="0.2">
      <c r="X9052" s="11"/>
    </row>
    <row r="9053" spans="24:24" x14ac:dyDescent="0.2">
      <c r="X9053" s="11"/>
    </row>
    <row r="9054" spans="24:24" x14ac:dyDescent="0.2">
      <c r="X9054" s="11"/>
    </row>
    <row r="9055" spans="24:24" x14ac:dyDescent="0.2">
      <c r="X9055" s="11"/>
    </row>
    <row r="9056" spans="24:24" x14ac:dyDescent="0.2">
      <c r="X9056" s="11"/>
    </row>
    <row r="9057" spans="24:24" x14ac:dyDescent="0.2">
      <c r="X9057" s="11"/>
    </row>
    <row r="9058" spans="24:24" x14ac:dyDescent="0.2">
      <c r="X9058" s="11"/>
    </row>
    <row r="9059" spans="24:24" x14ac:dyDescent="0.2">
      <c r="X9059" s="11"/>
    </row>
    <row r="9060" spans="24:24" x14ac:dyDescent="0.2">
      <c r="X9060" s="11"/>
    </row>
    <row r="9061" spans="24:24" x14ac:dyDescent="0.2">
      <c r="X9061" s="11"/>
    </row>
    <row r="9062" spans="24:24" x14ac:dyDescent="0.2">
      <c r="X9062" s="11"/>
    </row>
    <row r="9063" spans="24:24" x14ac:dyDescent="0.2">
      <c r="X9063" s="11"/>
    </row>
    <row r="9064" spans="24:24" x14ac:dyDescent="0.2">
      <c r="X9064" s="11"/>
    </row>
    <row r="9065" spans="24:24" x14ac:dyDescent="0.2">
      <c r="X9065" s="11"/>
    </row>
    <row r="9066" spans="24:24" x14ac:dyDescent="0.2">
      <c r="X9066" s="11"/>
    </row>
    <row r="9067" spans="24:24" x14ac:dyDescent="0.2">
      <c r="X9067" s="11"/>
    </row>
    <row r="9068" spans="24:24" x14ac:dyDescent="0.2">
      <c r="X9068" s="11"/>
    </row>
    <row r="9069" spans="24:24" x14ac:dyDescent="0.2">
      <c r="X9069" s="11"/>
    </row>
    <row r="9070" spans="24:24" x14ac:dyDescent="0.2">
      <c r="X9070" s="11"/>
    </row>
    <row r="9071" spans="24:24" x14ac:dyDescent="0.2">
      <c r="X9071" s="11"/>
    </row>
    <row r="9072" spans="24:24" x14ac:dyDescent="0.2">
      <c r="X9072" s="11"/>
    </row>
    <row r="9073" spans="24:24" x14ac:dyDescent="0.2">
      <c r="X9073" s="11"/>
    </row>
    <row r="9074" spans="24:24" x14ac:dyDescent="0.2">
      <c r="X9074" s="11"/>
    </row>
    <row r="9075" spans="24:24" x14ac:dyDescent="0.2">
      <c r="X9075" s="11"/>
    </row>
    <row r="9076" spans="24:24" x14ac:dyDescent="0.2">
      <c r="X9076" s="11"/>
    </row>
    <row r="9077" spans="24:24" x14ac:dyDescent="0.2">
      <c r="X9077" s="11"/>
    </row>
    <row r="9078" spans="24:24" x14ac:dyDescent="0.2">
      <c r="X9078" s="11"/>
    </row>
    <row r="9079" spans="24:24" x14ac:dyDescent="0.2">
      <c r="X9079" s="11"/>
    </row>
    <row r="9080" spans="24:24" x14ac:dyDescent="0.2">
      <c r="X9080" s="11"/>
    </row>
    <row r="9081" spans="24:24" x14ac:dyDescent="0.2">
      <c r="X9081" s="11"/>
    </row>
    <row r="9082" spans="24:24" x14ac:dyDescent="0.2">
      <c r="X9082" s="11"/>
    </row>
    <row r="9083" spans="24:24" x14ac:dyDescent="0.2">
      <c r="X9083" s="11"/>
    </row>
    <row r="9084" spans="24:24" x14ac:dyDescent="0.2">
      <c r="X9084" s="11"/>
    </row>
    <row r="9085" spans="24:24" x14ac:dyDescent="0.2">
      <c r="X9085" s="11"/>
    </row>
    <row r="9086" spans="24:24" x14ac:dyDescent="0.2">
      <c r="X9086" s="11"/>
    </row>
    <row r="9087" spans="24:24" x14ac:dyDescent="0.2">
      <c r="X9087" s="11"/>
    </row>
    <row r="9088" spans="24:24" x14ac:dyDescent="0.2">
      <c r="X9088" s="11"/>
    </row>
    <row r="9089" spans="24:24" x14ac:dyDescent="0.2">
      <c r="X9089" s="11"/>
    </row>
    <row r="9090" spans="24:24" x14ac:dyDescent="0.2">
      <c r="X9090" s="11"/>
    </row>
    <row r="9091" spans="24:24" x14ac:dyDescent="0.2">
      <c r="X9091" s="11"/>
    </row>
    <row r="9092" spans="24:24" x14ac:dyDescent="0.2">
      <c r="X9092" s="11"/>
    </row>
    <row r="9093" spans="24:24" x14ac:dyDescent="0.2">
      <c r="X9093" s="11"/>
    </row>
    <row r="9094" spans="24:24" x14ac:dyDescent="0.2">
      <c r="X9094" s="11"/>
    </row>
    <row r="9095" spans="24:24" x14ac:dyDescent="0.2">
      <c r="X9095" s="11"/>
    </row>
    <row r="9096" spans="24:24" x14ac:dyDescent="0.2">
      <c r="X9096" s="11"/>
    </row>
    <row r="9097" spans="24:24" x14ac:dyDescent="0.2">
      <c r="X9097" s="11"/>
    </row>
    <row r="9098" spans="24:24" x14ac:dyDescent="0.2">
      <c r="X9098" s="11"/>
    </row>
    <row r="9099" spans="24:24" x14ac:dyDescent="0.2">
      <c r="X9099" s="11"/>
    </row>
    <row r="9100" spans="24:24" x14ac:dyDescent="0.2">
      <c r="X9100" s="11"/>
    </row>
    <row r="9101" spans="24:24" x14ac:dyDescent="0.2">
      <c r="X9101" s="11"/>
    </row>
    <row r="9102" spans="24:24" x14ac:dyDescent="0.2">
      <c r="X9102" s="11"/>
    </row>
    <row r="9103" spans="24:24" x14ac:dyDescent="0.2">
      <c r="X9103" s="11"/>
    </row>
    <row r="9104" spans="24:24" x14ac:dyDescent="0.2">
      <c r="X9104" s="11"/>
    </row>
    <row r="9105" spans="24:24" x14ac:dyDescent="0.2">
      <c r="X9105" s="11"/>
    </row>
    <row r="9106" spans="24:24" x14ac:dyDescent="0.2">
      <c r="X9106" s="11"/>
    </row>
    <row r="9107" spans="24:24" x14ac:dyDescent="0.2">
      <c r="X9107" s="11"/>
    </row>
    <row r="9108" spans="24:24" x14ac:dyDescent="0.2">
      <c r="X9108" s="11"/>
    </row>
    <row r="9109" spans="24:24" x14ac:dyDescent="0.2">
      <c r="X9109" s="11"/>
    </row>
    <row r="9110" spans="24:24" x14ac:dyDescent="0.2">
      <c r="X9110" s="11"/>
    </row>
    <row r="9111" spans="24:24" x14ac:dyDescent="0.2">
      <c r="X9111" s="11"/>
    </row>
    <row r="9112" spans="24:24" x14ac:dyDescent="0.2">
      <c r="X9112" s="11"/>
    </row>
    <row r="9113" spans="24:24" x14ac:dyDescent="0.2">
      <c r="X9113" s="11"/>
    </row>
    <row r="9114" spans="24:24" x14ac:dyDescent="0.2">
      <c r="X9114" s="11"/>
    </row>
    <row r="9115" spans="24:24" x14ac:dyDescent="0.2">
      <c r="X9115" s="11"/>
    </row>
    <row r="9116" spans="24:24" x14ac:dyDescent="0.2">
      <c r="X9116" s="11"/>
    </row>
    <row r="9117" spans="24:24" x14ac:dyDescent="0.2">
      <c r="X9117" s="11"/>
    </row>
    <row r="9118" spans="24:24" x14ac:dyDescent="0.2">
      <c r="X9118" s="11"/>
    </row>
    <row r="9119" spans="24:24" x14ac:dyDescent="0.2">
      <c r="X9119" s="11"/>
    </row>
    <row r="9120" spans="24:24" x14ac:dyDescent="0.2">
      <c r="X9120" s="11"/>
    </row>
    <row r="9121" spans="24:24" x14ac:dyDescent="0.2">
      <c r="X9121" s="11"/>
    </row>
    <row r="9122" spans="24:24" x14ac:dyDescent="0.2">
      <c r="X9122" s="11"/>
    </row>
    <row r="9123" spans="24:24" x14ac:dyDescent="0.2">
      <c r="X9123" s="11"/>
    </row>
    <row r="9124" spans="24:24" x14ac:dyDescent="0.2">
      <c r="X9124" s="11"/>
    </row>
    <row r="9125" spans="24:24" x14ac:dyDescent="0.2">
      <c r="X9125" s="11"/>
    </row>
    <row r="9126" spans="24:24" x14ac:dyDescent="0.2">
      <c r="X9126" s="11"/>
    </row>
    <row r="9127" spans="24:24" x14ac:dyDescent="0.2">
      <c r="X9127" s="11"/>
    </row>
    <row r="9128" spans="24:24" x14ac:dyDescent="0.2">
      <c r="X9128" s="11"/>
    </row>
    <row r="9129" spans="24:24" x14ac:dyDescent="0.2">
      <c r="X9129" s="11"/>
    </row>
    <row r="9130" spans="24:24" x14ac:dyDescent="0.2">
      <c r="X9130" s="11"/>
    </row>
    <row r="9131" spans="24:24" x14ac:dyDescent="0.2">
      <c r="X9131" s="11"/>
    </row>
    <row r="9132" spans="24:24" x14ac:dyDescent="0.2">
      <c r="X9132" s="11"/>
    </row>
    <row r="9133" spans="24:24" x14ac:dyDescent="0.2">
      <c r="X9133" s="11"/>
    </row>
    <row r="9134" spans="24:24" x14ac:dyDescent="0.2">
      <c r="X9134" s="11"/>
    </row>
    <row r="9135" spans="24:24" x14ac:dyDescent="0.2">
      <c r="X9135" s="11"/>
    </row>
    <row r="9136" spans="24:24" x14ac:dyDescent="0.2">
      <c r="X9136" s="11"/>
    </row>
    <row r="9137" spans="24:24" x14ac:dyDescent="0.2">
      <c r="X9137" s="11"/>
    </row>
    <row r="9138" spans="24:24" x14ac:dyDescent="0.2">
      <c r="X9138" s="11"/>
    </row>
    <row r="9139" spans="24:24" x14ac:dyDescent="0.2">
      <c r="X9139" s="11"/>
    </row>
    <row r="9140" spans="24:24" x14ac:dyDescent="0.2">
      <c r="X9140" s="11"/>
    </row>
    <row r="9141" spans="24:24" x14ac:dyDescent="0.2">
      <c r="X9141" s="11"/>
    </row>
    <row r="9142" spans="24:24" x14ac:dyDescent="0.2">
      <c r="X9142" s="11"/>
    </row>
    <row r="9143" spans="24:24" x14ac:dyDescent="0.2">
      <c r="X9143" s="11"/>
    </row>
    <row r="9144" spans="24:24" x14ac:dyDescent="0.2">
      <c r="X9144" s="11"/>
    </row>
    <row r="9145" spans="24:24" x14ac:dyDescent="0.2">
      <c r="X9145" s="11"/>
    </row>
    <row r="9146" spans="24:24" x14ac:dyDescent="0.2">
      <c r="X9146" s="11"/>
    </row>
    <row r="9147" spans="24:24" x14ac:dyDescent="0.2">
      <c r="X9147" s="11"/>
    </row>
    <row r="9148" spans="24:24" x14ac:dyDescent="0.2">
      <c r="X9148" s="11"/>
    </row>
    <row r="9149" spans="24:24" x14ac:dyDescent="0.2">
      <c r="X9149" s="11"/>
    </row>
    <row r="9150" spans="24:24" x14ac:dyDescent="0.2">
      <c r="X9150" s="11"/>
    </row>
    <row r="9151" spans="24:24" x14ac:dyDescent="0.2">
      <c r="X9151" s="11"/>
    </row>
    <row r="9152" spans="24:24" x14ac:dyDescent="0.2">
      <c r="X9152" s="11"/>
    </row>
    <row r="9153" spans="24:24" x14ac:dyDescent="0.2">
      <c r="X9153" s="11"/>
    </row>
    <row r="9154" spans="24:24" x14ac:dyDescent="0.2">
      <c r="X9154" s="11"/>
    </row>
    <row r="9155" spans="24:24" x14ac:dyDescent="0.2">
      <c r="X9155" s="11"/>
    </row>
    <row r="9156" spans="24:24" x14ac:dyDescent="0.2">
      <c r="X9156" s="11"/>
    </row>
    <row r="9157" spans="24:24" x14ac:dyDescent="0.2">
      <c r="X9157" s="11"/>
    </row>
    <row r="9158" spans="24:24" x14ac:dyDescent="0.2">
      <c r="X9158" s="11"/>
    </row>
    <row r="9159" spans="24:24" x14ac:dyDescent="0.2">
      <c r="X9159" s="11"/>
    </row>
    <row r="9160" spans="24:24" x14ac:dyDescent="0.2">
      <c r="X9160" s="11"/>
    </row>
    <row r="9161" spans="24:24" x14ac:dyDescent="0.2">
      <c r="X9161" s="11"/>
    </row>
    <row r="9162" spans="24:24" x14ac:dyDescent="0.2">
      <c r="X9162" s="11"/>
    </row>
    <row r="9163" spans="24:24" x14ac:dyDescent="0.2">
      <c r="X9163" s="11"/>
    </row>
    <row r="9164" spans="24:24" x14ac:dyDescent="0.2">
      <c r="X9164" s="11"/>
    </row>
    <row r="9165" spans="24:24" x14ac:dyDescent="0.2">
      <c r="X9165" s="11"/>
    </row>
    <row r="9166" spans="24:24" x14ac:dyDescent="0.2">
      <c r="X9166" s="11"/>
    </row>
    <row r="9167" spans="24:24" x14ac:dyDescent="0.2">
      <c r="X9167" s="11"/>
    </row>
    <row r="9168" spans="24:24" x14ac:dyDescent="0.2">
      <c r="X9168" s="11"/>
    </row>
    <row r="9169" spans="24:24" x14ac:dyDescent="0.2">
      <c r="X9169" s="11"/>
    </row>
    <row r="9170" spans="24:24" x14ac:dyDescent="0.2">
      <c r="X9170" s="11"/>
    </row>
    <row r="9171" spans="24:24" x14ac:dyDescent="0.2">
      <c r="X9171" s="11"/>
    </row>
    <row r="9172" spans="24:24" x14ac:dyDescent="0.2">
      <c r="X9172" s="11"/>
    </row>
    <row r="9173" spans="24:24" x14ac:dyDescent="0.2">
      <c r="X9173" s="11"/>
    </row>
    <row r="9174" spans="24:24" x14ac:dyDescent="0.2">
      <c r="X9174" s="11"/>
    </row>
    <row r="9175" spans="24:24" x14ac:dyDescent="0.2">
      <c r="X9175" s="11"/>
    </row>
    <row r="9176" spans="24:24" x14ac:dyDescent="0.2">
      <c r="X9176" s="11"/>
    </row>
    <row r="9177" spans="24:24" x14ac:dyDescent="0.2">
      <c r="X9177" s="11"/>
    </row>
    <row r="9178" spans="24:24" x14ac:dyDescent="0.2">
      <c r="X9178" s="11"/>
    </row>
    <row r="9179" spans="24:24" x14ac:dyDescent="0.2">
      <c r="X9179" s="11"/>
    </row>
    <row r="9180" spans="24:24" x14ac:dyDescent="0.2">
      <c r="X9180" s="11"/>
    </row>
    <row r="9181" spans="24:24" x14ac:dyDescent="0.2">
      <c r="X9181" s="11"/>
    </row>
    <row r="9182" spans="24:24" x14ac:dyDescent="0.2">
      <c r="X9182" s="11"/>
    </row>
    <row r="9183" spans="24:24" x14ac:dyDescent="0.2">
      <c r="X9183" s="11"/>
    </row>
    <row r="9184" spans="24:24" x14ac:dyDescent="0.2">
      <c r="X9184" s="11"/>
    </row>
    <row r="9185" spans="24:24" x14ac:dyDescent="0.2">
      <c r="X9185" s="11"/>
    </row>
    <row r="9186" spans="24:24" x14ac:dyDescent="0.2">
      <c r="X9186" s="11"/>
    </row>
    <row r="9187" spans="24:24" x14ac:dyDescent="0.2">
      <c r="X9187" s="11"/>
    </row>
    <row r="9188" spans="24:24" x14ac:dyDescent="0.2">
      <c r="X9188" s="11"/>
    </row>
    <row r="9189" spans="24:24" x14ac:dyDescent="0.2">
      <c r="X9189" s="11"/>
    </row>
    <row r="9190" spans="24:24" x14ac:dyDescent="0.2">
      <c r="X9190" s="11"/>
    </row>
    <row r="9191" spans="24:24" x14ac:dyDescent="0.2">
      <c r="X9191" s="11"/>
    </row>
    <row r="9192" spans="24:24" x14ac:dyDescent="0.2">
      <c r="X9192" s="11"/>
    </row>
    <row r="9193" spans="24:24" x14ac:dyDescent="0.2">
      <c r="X9193" s="11"/>
    </row>
    <row r="9194" spans="24:24" x14ac:dyDescent="0.2">
      <c r="X9194" s="11"/>
    </row>
    <row r="9195" spans="24:24" x14ac:dyDescent="0.2">
      <c r="X9195" s="11"/>
    </row>
    <row r="9196" spans="24:24" x14ac:dyDescent="0.2">
      <c r="X9196" s="11"/>
    </row>
    <row r="9197" spans="24:24" x14ac:dyDescent="0.2">
      <c r="X9197" s="11"/>
    </row>
    <row r="9198" spans="24:24" x14ac:dyDescent="0.2">
      <c r="X9198" s="11"/>
    </row>
    <row r="9199" spans="24:24" x14ac:dyDescent="0.2">
      <c r="X9199" s="11"/>
    </row>
    <row r="9200" spans="24:24" x14ac:dyDescent="0.2">
      <c r="X9200" s="11"/>
    </row>
    <row r="9201" spans="24:24" x14ac:dyDescent="0.2">
      <c r="X9201" s="11"/>
    </row>
    <row r="9202" spans="24:24" x14ac:dyDescent="0.2">
      <c r="X9202" s="11"/>
    </row>
    <row r="9203" spans="24:24" x14ac:dyDescent="0.2">
      <c r="X9203" s="11"/>
    </row>
    <row r="9204" spans="24:24" x14ac:dyDescent="0.2">
      <c r="X9204" s="11"/>
    </row>
    <row r="9205" spans="24:24" x14ac:dyDescent="0.2">
      <c r="X9205" s="11"/>
    </row>
    <row r="9206" spans="24:24" x14ac:dyDescent="0.2">
      <c r="X9206" s="11"/>
    </row>
    <row r="9207" spans="24:24" x14ac:dyDescent="0.2">
      <c r="X9207" s="11"/>
    </row>
    <row r="9208" spans="24:24" x14ac:dyDescent="0.2">
      <c r="X9208" s="11"/>
    </row>
    <row r="9209" spans="24:24" x14ac:dyDescent="0.2">
      <c r="X9209" s="11"/>
    </row>
    <row r="9210" spans="24:24" x14ac:dyDescent="0.2">
      <c r="X9210" s="11"/>
    </row>
    <row r="9211" spans="24:24" x14ac:dyDescent="0.2">
      <c r="X9211" s="11"/>
    </row>
    <row r="9212" spans="24:24" x14ac:dyDescent="0.2">
      <c r="X9212" s="11"/>
    </row>
    <row r="9213" spans="24:24" x14ac:dyDescent="0.2">
      <c r="X9213" s="11"/>
    </row>
    <row r="9214" spans="24:24" x14ac:dyDescent="0.2">
      <c r="X9214" s="11"/>
    </row>
    <row r="9215" spans="24:24" x14ac:dyDescent="0.2">
      <c r="X9215" s="11"/>
    </row>
    <row r="9216" spans="24:24" x14ac:dyDescent="0.2">
      <c r="X9216" s="11"/>
    </row>
    <row r="9217" spans="24:24" x14ac:dyDescent="0.2">
      <c r="X9217" s="11"/>
    </row>
    <row r="9218" spans="24:24" x14ac:dyDescent="0.2">
      <c r="X9218" s="11"/>
    </row>
    <row r="9219" spans="24:24" x14ac:dyDescent="0.2">
      <c r="X9219" s="11"/>
    </row>
    <row r="9220" spans="24:24" x14ac:dyDescent="0.2">
      <c r="X9220" s="11"/>
    </row>
    <row r="9221" spans="24:24" x14ac:dyDescent="0.2">
      <c r="X9221" s="11"/>
    </row>
    <row r="9222" spans="24:24" x14ac:dyDescent="0.2">
      <c r="X9222" s="11"/>
    </row>
    <row r="9223" spans="24:24" x14ac:dyDescent="0.2">
      <c r="X9223" s="11"/>
    </row>
    <row r="9224" spans="24:24" x14ac:dyDescent="0.2">
      <c r="X9224" s="11"/>
    </row>
    <row r="9225" spans="24:24" x14ac:dyDescent="0.2">
      <c r="X9225" s="11"/>
    </row>
    <row r="9226" spans="24:24" x14ac:dyDescent="0.2">
      <c r="X9226" s="11"/>
    </row>
    <row r="9227" spans="24:24" x14ac:dyDescent="0.2">
      <c r="X9227" s="11"/>
    </row>
    <row r="9228" spans="24:24" x14ac:dyDescent="0.2">
      <c r="X9228" s="11"/>
    </row>
    <row r="9229" spans="24:24" x14ac:dyDescent="0.2">
      <c r="X9229" s="11"/>
    </row>
    <row r="9230" spans="24:24" x14ac:dyDescent="0.2">
      <c r="X9230" s="11"/>
    </row>
    <row r="9231" spans="24:24" x14ac:dyDescent="0.2">
      <c r="X9231" s="11"/>
    </row>
    <row r="9232" spans="24:24" x14ac:dyDescent="0.2">
      <c r="X9232" s="11"/>
    </row>
    <row r="9233" spans="24:24" x14ac:dyDescent="0.2">
      <c r="X9233" s="11"/>
    </row>
    <row r="9234" spans="24:24" x14ac:dyDescent="0.2">
      <c r="X9234" s="11"/>
    </row>
    <row r="9235" spans="24:24" x14ac:dyDescent="0.2">
      <c r="X9235" s="11"/>
    </row>
    <row r="9236" spans="24:24" x14ac:dyDescent="0.2">
      <c r="X9236" s="11"/>
    </row>
    <row r="9237" spans="24:24" x14ac:dyDescent="0.2">
      <c r="X9237" s="11"/>
    </row>
    <row r="9238" spans="24:24" x14ac:dyDescent="0.2">
      <c r="X9238" s="11"/>
    </row>
    <row r="9239" spans="24:24" x14ac:dyDescent="0.2">
      <c r="X9239" s="11"/>
    </row>
    <row r="9240" spans="24:24" x14ac:dyDescent="0.2">
      <c r="X9240" s="11"/>
    </row>
    <row r="9241" spans="24:24" x14ac:dyDescent="0.2">
      <c r="X9241" s="11"/>
    </row>
    <row r="9242" spans="24:24" x14ac:dyDescent="0.2">
      <c r="X9242" s="11"/>
    </row>
    <row r="9243" spans="24:24" x14ac:dyDescent="0.2">
      <c r="X9243" s="11"/>
    </row>
    <row r="9244" spans="24:24" x14ac:dyDescent="0.2">
      <c r="X9244" s="11"/>
    </row>
    <row r="9245" spans="24:24" x14ac:dyDescent="0.2">
      <c r="X9245" s="11"/>
    </row>
    <row r="9246" spans="24:24" x14ac:dyDescent="0.2">
      <c r="X9246" s="11"/>
    </row>
    <row r="9247" spans="24:24" x14ac:dyDescent="0.2">
      <c r="X9247" s="11"/>
    </row>
    <row r="9248" spans="24:24" x14ac:dyDescent="0.2">
      <c r="X9248" s="11"/>
    </row>
    <row r="9249" spans="24:24" x14ac:dyDescent="0.2">
      <c r="X9249" s="11"/>
    </row>
    <row r="9250" spans="24:24" x14ac:dyDescent="0.2">
      <c r="X9250" s="11"/>
    </row>
    <row r="9251" spans="24:24" x14ac:dyDescent="0.2">
      <c r="X9251" s="11"/>
    </row>
    <row r="9252" spans="24:24" x14ac:dyDescent="0.2">
      <c r="X9252" s="11"/>
    </row>
    <row r="9253" spans="24:24" x14ac:dyDescent="0.2">
      <c r="X9253" s="11"/>
    </row>
    <row r="9254" spans="24:24" x14ac:dyDescent="0.2">
      <c r="X9254" s="11"/>
    </row>
    <row r="9255" spans="24:24" x14ac:dyDescent="0.2">
      <c r="X9255" s="11"/>
    </row>
    <row r="9256" spans="24:24" x14ac:dyDescent="0.2">
      <c r="X9256" s="11"/>
    </row>
    <row r="9257" spans="24:24" x14ac:dyDescent="0.2">
      <c r="X9257" s="11"/>
    </row>
    <row r="9258" spans="24:24" x14ac:dyDescent="0.2">
      <c r="X9258" s="11"/>
    </row>
    <row r="9259" spans="24:24" x14ac:dyDescent="0.2">
      <c r="X9259" s="11"/>
    </row>
    <row r="9260" spans="24:24" x14ac:dyDescent="0.2">
      <c r="X9260" s="11"/>
    </row>
    <row r="9261" spans="24:24" x14ac:dyDescent="0.2">
      <c r="X9261" s="11"/>
    </row>
    <row r="9262" spans="24:24" x14ac:dyDescent="0.2">
      <c r="X9262" s="11"/>
    </row>
    <row r="9263" spans="24:24" x14ac:dyDescent="0.2">
      <c r="X9263" s="11"/>
    </row>
    <row r="9264" spans="24:24" x14ac:dyDescent="0.2">
      <c r="X9264" s="11"/>
    </row>
    <row r="9265" spans="24:24" x14ac:dyDescent="0.2">
      <c r="X9265" s="11"/>
    </row>
    <row r="9266" spans="24:24" x14ac:dyDescent="0.2">
      <c r="X9266" s="11"/>
    </row>
    <row r="9267" spans="24:24" x14ac:dyDescent="0.2">
      <c r="X9267" s="11"/>
    </row>
    <row r="9268" spans="24:24" x14ac:dyDescent="0.2">
      <c r="X9268" s="11"/>
    </row>
    <row r="9269" spans="24:24" x14ac:dyDescent="0.2">
      <c r="X9269" s="11"/>
    </row>
    <row r="9270" spans="24:24" x14ac:dyDescent="0.2">
      <c r="X9270" s="11"/>
    </row>
    <row r="9271" spans="24:24" x14ac:dyDescent="0.2">
      <c r="X9271" s="11"/>
    </row>
    <row r="9272" spans="24:24" x14ac:dyDescent="0.2">
      <c r="X9272" s="11"/>
    </row>
    <row r="9273" spans="24:24" x14ac:dyDescent="0.2">
      <c r="X9273" s="11"/>
    </row>
    <row r="9274" spans="24:24" x14ac:dyDescent="0.2">
      <c r="X9274" s="11"/>
    </row>
    <row r="9275" spans="24:24" x14ac:dyDescent="0.2">
      <c r="X9275" s="11"/>
    </row>
    <row r="9276" spans="24:24" x14ac:dyDescent="0.2">
      <c r="X9276" s="11"/>
    </row>
    <row r="9277" spans="24:24" x14ac:dyDescent="0.2">
      <c r="X9277" s="11"/>
    </row>
    <row r="9278" spans="24:24" x14ac:dyDescent="0.2">
      <c r="X9278" s="11"/>
    </row>
    <row r="9279" spans="24:24" x14ac:dyDescent="0.2">
      <c r="X9279" s="11"/>
    </row>
    <row r="9280" spans="24:24" x14ac:dyDescent="0.2">
      <c r="X9280" s="11"/>
    </row>
    <row r="9281" spans="24:24" x14ac:dyDescent="0.2">
      <c r="X9281" s="11"/>
    </row>
    <row r="9282" spans="24:24" x14ac:dyDescent="0.2">
      <c r="X9282" s="11"/>
    </row>
    <row r="9283" spans="24:24" x14ac:dyDescent="0.2">
      <c r="X9283" s="11"/>
    </row>
    <row r="9284" spans="24:24" x14ac:dyDescent="0.2">
      <c r="X9284" s="11"/>
    </row>
    <row r="9285" spans="24:24" x14ac:dyDescent="0.2">
      <c r="X9285" s="11"/>
    </row>
    <row r="9286" spans="24:24" x14ac:dyDescent="0.2">
      <c r="X9286" s="11"/>
    </row>
    <row r="9287" spans="24:24" x14ac:dyDescent="0.2">
      <c r="X9287" s="11"/>
    </row>
    <row r="9288" spans="24:24" x14ac:dyDescent="0.2">
      <c r="X9288" s="11"/>
    </row>
    <row r="9289" spans="24:24" x14ac:dyDescent="0.2">
      <c r="X9289" s="11"/>
    </row>
    <row r="9290" spans="24:24" x14ac:dyDescent="0.2">
      <c r="X9290" s="11"/>
    </row>
    <row r="9291" spans="24:24" x14ac:dyDescent="0.2">
      <c r="X9291" s="11"/>
    </row>
    <row r="9292" spans="24:24" x14ac:dyDescent="0.2">
      <c r="X9292" s="11"/>
    </row>
    <row r="9293" spans="24:24" x14ac:dyDescent="0.2">
      <c r="X9293" s="11"/>
    </row>
    <row r="9294" spans="24:24" x14ac:dyDescent="0.2">
      <c r="X9294" s="11"/>
    </row>
    <row r="9295" spans="24:24" x14ac:dyDescent="0.2">
      <c r="X9295" s="11"/>
    </row>
    <row r="9296" spans="24:24" x14ac:dyDescent="0.2">
      <c r="X9296" s="11"/>
    </row>
    <row r="9297" spans="24:24" x14ac:dyDescent="0.2">
      <c r="X9297" s="11"/>
    </row>
    <row r="9298" spans="24:24" x14ac:dyDescent="0.2">
      <c r="X9298" s="11"/>
    </row>
    <row r="9299" spans="24:24" x14ac:dyDescent="0.2">
      <c r="X9299" s="11"/>
    </row>
    <row r="9300" spans="24:24" x14ac:dyDescent="0.2">
      <c r="X9300" s="11"/>
    </row>
    <row r="9301" spans="24:24" x14ac:dyDescent="0.2">
      <c r="X9301" s="11"/>
    </row>
    <row r="9302" spans="24:24" x14ac:dyDescent="0.2">
      <c r="X9302" s="11"/>
    </row>
    <row r="9303" spans="24:24" x14ac:dyDescent="0.2">
      <c r="X9303" s="11"/>
    </row>
    <row r="9304" spans="24:24" x14ac:dyDescent="0.2">
      <c r="X9304" s="11"/>
    </row>
    <row r="9305" spans="24:24" x14ac:dyDescent="0.2">
      <c r="X9305" s="11"/>
    </row>
    <row r="9306" spans="24:24" x14ac:dyDescent="0.2">
      <c r="X9306" s="11"/>
    </row>
    <row r="9307" spans="24:24" x14ac:dyDescent="0.2">
      <c r="X9307" s="11"/>
    </row>
    <row r="9308" spans="24:24" x14ac:dyDescent="0.2">
      <c r="X9308" s="11"/>
    </row>
    <row r="9309" spans="24:24" x14ac:dyDescent="0.2">
      <c r="X9309" s="11"/>
    </row>
    <row r="9310" spans="24:24" x14ac:dyDescent="0.2">
      <c r="X9310" s="11"/>
    </row>
    <row r="9311" spans="24:24" x14ac:dyDescent="0.2">
      <c r="X9311" s="11"/>
    </row>
    <row r="9312" spans="24:24" x14ac:dyDescent="0.2">
      <c r="X9312" s="11"/>
    </row>
    <row r="9313" spans="24:24" x14ac:dyDescent="0.2">
      <c r="X9313" s="11"/>
    </row>
    <row r="9314" spans="24:24" x14ac:dyDescent="0.2">
      <c r="X9314" s="11"/>
    </row>
    <row r="9315" spans="24:24" x14ac:dyDescent="0.2">
      <c r="X9315" s="11"/>
    </row>
    <row r="9316" spans="24:24" x14ac:dyDescent="0.2">
      <c r="X9316" s="11"/>
    </row>
    <row r="9317" spans="24:24" x14ac:dyDescent="0.2">
      <c r="X9317" s="11"/>
    </row>
    <row r="9318" spans="24:24" x14ac:dyDescent="0.2">
      <c r="X9318" s="11"/>
    </row>
    <row r="9319" spans="24:24" x14ac:dyDescent="0.2">
      <c r="X9319" s="11"/>
    </row>
    <row r="9320" spans="24:24" x14ac:dyDescent="0.2">
      <c r="X9320" s="11"/>
    </row>
    <row r="9321" spans="24:24" x14ac:dyDescent="0.2">
      <c r="X9321" s="11"/>
    </row>
    <row r="9322" spans="24:24" x14ac:dyDescent="0.2">
      <c r="X9322" s="11"/>
    </row>
    <row r="9323" spans="24:24" x14ac:dyDescent="0.2">
      <c r="X9323" s="11"/>
    </row>
    <row r="9324" spans="24:24" x14ac:dyDescent="0.2">
      <c r="X9324" s="11"/>
    </row>
    <row r="9325" spans="24:24" x14ac:dyDescent="0.2">
      <c r="X9325" s="11"/>
    </row>
    <row r="9326" spans="24:24" x14ac:dyDescent="0.2">
      <c r="X9326" s="11"/>
    </row>
    <row r="9327" spans="24:24" x14ac:dyDescent="0.2">
      <c r="X9327" s="11"/>
    </row>
    <row r="9328" spans="24:24" x14ac:dyDescent="0.2">
      <c r="X9328" s="11"/>
    </row>
    <row r="9329" spans="24:24" x14ac:dyDescent="0.2">
      <c r="X9329" s="11"/>
    </row>
    <row r="9330" spans="24:24" x14ac:dyDescent="0.2">
      <c r="X9330" s="11"/>
    </row>
    <row r="9331" spans="24:24" x14ac:dyDescent="0.2">
      <c r="X9331" s="11"/>
    </row>
    <row r="9332" spans="24:24" x14ac:dyDescent="0.2">
      <c r="X9332" s="11"/>
    </row>
    <row r="9333" spans="24:24" x14ac:dyDescent="0.2">
      <c r="X9333" s="11"/>
    </row>
    <row r="9334" spans="24:24" x14ac:dyDescent="0.2">
      <c r="X9334" s="11"/>
    </row>
    <row r="9335" spans="24:24" x14ac:dyDescent="0.2">
      <c r="X9335" s="11"/>
    </row>
    <row r="9336" spans="24:24" x14ac:dyDescent="0.2">
      <c r="X9336" s="11"/>
    </row>
    <row r="9337" spans="24:24" x14ac:dyDescent="0.2">
      <c r="X9337" s="11"/>
    </row>
    <row r="9338" spans="24:24" x14ac:dyDescent="0.2">
      <c r="X9338" s="11"/>
    </row>
    <row r="9339" spans="24:24" x14ac:dyDescent="0.2">
      <c r="X9339" s="11"/>
    </row>
    <row r="9340" spans="24:24" x14ac:dyDescent="0.2">
      <c r="X9340" s="11"/>
    </row>
    <row r="9341" spans="24:24" x14ac:dyDescent="0.2">
      <c r="X9341" s="11"/>
    </row>
    <row r="9342" spans="24:24" x14ac:dyDescent="0.2">
      <c r="X9342" s="11"/>
    </row>
    <row r="9343" spans="24:24" x14ac:dyDescent="0.2">
      <c r="X9343" s="11"/>
    </row>
    <row r="9344" spans="24:24" x14ac:dyDescent="0.2">
      <c r="X9344" s="11"/>
    </row>
    <row r="9345" spans="24:24" x14ac:dyDescent="0.2">
      <c r="X9345" s="11"/>
    </row>
    <row r="9346" spans="24:24" x14ac:dyDescent="0.2">
      <c r="X9346" s="11"/>
    </row>
    <row r="9347" spans="24:24" x14ac:dyDescent="0.2">
      <c r="X9347" s="11"/>
    </row>
    <row r="9348" spans="24:24" x14ac:dyDescent="0.2">
      <c r="X9348" s="11"/>
    </row>
    <row r="9349" spans="24:24" x14ac:dyDescent="0.2">
      <c r="X9349" s="11"/>
    </row>
    <row r="9350" spans="24:24" x14ac:dyDescent="0.2">
      <c r="X9350" s="11"/>
    </row>
    <row r="9351" spans="24:24" x14ac:dyDescent="0.2">
      <c r="X9351" s="11"/>
    </row>
    <row r="9352" spans="24:24" x14ac:dyDescent="0.2">
      <c r="X9352" s="11"/>
    </row>
    <row r="9353" spans="24:24" x14ac:dyDescent="0.2">
      <c r="X9353" s="11"/>
    </row>
    <row r="9354" spans="24:24" x14ac:dyDescent="0.2">
      <c r="X9354" s="11"/>
    </row>
    <row r="9355" spans="24:24" x14ac:dyDescent="0.2">
      <c r="X9355" s="11"/>
    </row>
    <row r="9356" spans="24:24" x14ac:dyDescent="0.2">
      <c r="X9356" s="11"/>
    </row>
    <row r="9357" spans="24:24" x14ac:dyDescent="0.2">
      <c r="X9357" s="11"/>
    </row>
    <row r="9358" spans="24:24" x14ac:dyDescent="0.2">
      <c r="X9358" s="11"/>
    </row>
    <row r="9359" spans="24:24" x14ac:dyDescent="0.2">
      <c r="X9359" s="11"/>
    </row>
    <row r="9360" spans="24:24" x14ac:dyDescent="0.2">
      <c r="X9360" s="11"/>
    </row>
    <row r="9361" spans="24:24" x14ac:dyDescent="0.2">
      <c r="X9361" s="11"/>
    </row>
    <row r="9362" spans="24:24" x14ac:dyDescent="0.2">
      <c r="X9362" s="11"/>
    </row>
    <row r="9363" spans="24:24" x14ac:dyDescent="0.2">
      <c r="X9363" s="11"/>
    </row>
    <row r="9364" spans="24:24" x14ac:dyDescent="0.2">
      <c r="X9364" s="11"/>
    </row>
    <row r="9365" spans="24:24" x14ac:dyDescent="0.2">
      <c r="X9365" s="11"/>
    </row>
    <row r="9366" spans="24:24" x14ac:dyDescent="0.2">
      <c r="X9366" s="11"/>
    </row>
    <row r="9367" spans="24:24" x14ac:dyDescent="0.2">
      <c r="X9367" s="11"/>
    </row>
    <row r="9368" spans="24:24" x14ac:dyDescent="0.2">
      <c r="X9368" s="11"/>
    </row>
    <row r="9369" spans="24:24" x14ac:dyDescent="0.2">
      <c r="X9369" s="11"/>
    </row>
    <row r="9370" spans="24:24" x14ac:dyDescent="0.2">
      <c r="X9370" s="11"/>
    </row>
    <row r="9371" spans="24:24" x14ac:dyDescent="0.2">
      <c r="X9371" s="11"/>
    </row>
    <row r="9372" spans="24:24" x14ac:dyDescent="0.2">
      <c r="X9372" s="11"/>
    </row>
    <row r="9373" spans="24:24" x14ac:dyDescent="0.2">
      <c r="X9373" s="11"/>
    </row>
    <row r="9374" spans="24:24" x14ac:dyDescent="0.2">
      <c r="X9374" s="11"/>
    </row>
    <row r="9375" spans="24:24" x14ac:dyDescent="0.2">
      <c r="X9375" s="11"/>
    </row>
    <row r="9376" spans="24:24" x14ac:dyDescent="0.2">
      <c r="X9376" s="11"/>
    </row>
    <row r="9377" spans="24:24" x14ac:dyDescent="0.2">
      <c r="X9377" s="11"/>
    </row>
    <row r="9378" spans="24:24" x14ac:dyDescent="0.2">
      <c r="X9378" s="11"/>
    </row>
    <row r="9379" spans="24:24" x14ac:dyDescent="0.2">
      <c r="X9379" s="11"/>
    </row>
    <row r="9380" spans="24:24" x14ac:dyDescent="0.2">
      <c r="X9380" s="11"/>
    </row>
    <row r="9381" spans="24:24" x14ac:dyDescent="0.2">
      <c r="X9381" s="11"/>
    </row>
    <row r="9382" spans="24:24" x14ac:dyDescent="0.2">
      <c r="X9382" s="11"/>
    </row>
    <row r="9383" spans="24:24" x14ac:dyDescent="0.2">
      <c r="X9383" s="11"/>
    </row>
    <row r="9384" spans="24:24" x14ac:dyDescent="0.2">
      <c r="X9384" s="11"/>
    </row>
    <row r="9385" spans="24:24" x14ac:dyDescent="0.2">
      <c r="X9385" s="11"/>
    </row>
    <row r="9386" spans="24:24" x14ac:dyDescent="0.2">
      <c r="X9386" s="11"/>
    </row>
    <row r="9387" spans="24:24" x14ac:dyDescent="0.2">
      <c r="X9387" s="11"/>
    </row>
    <row r="9388" spans="24:24" x14ac:dyDescent="0.2">
      <c r="X9388" s="11"/>
    </row>
    <row r="9389" spans="24:24" x14ac:dyDescent="0.2">
      <c r="X9389" s="11"/>
    </row>
    <row r="9390" spans="24:24" x14ac:dyDescent="0.2">
      <c r="X9390" s="11"/>
    </row>
    <row r="9391" spans="24:24" x14ac:dyDescent="0.2">
      <c r="X9391" s="11"/>
    </row>
    <row r="9392" spans="24:24" x14ac:dyDescent="0.2">
      <c r="X9392" s="11"/>
    </row>
    <row r="9393" spans="24:24" x14ac:dyDescent="0.2">
      <c r="X9393" s="11"/>
    </row>
    <row r="9394" spans="24:24" x14ac:dyDescent="0.2">
      <c r="X9394" s="11"/>
    </row>
    <row r="9395" spans="24:24" x14ac:dyDescent="0.2">
      <c r="X9395" s="11"/>
    </row>
    <row r="9396" spans="24:24" x14ac:dyDescent="0.2">
      <c r="X9396" s="11"/>
    </row>
    <row r="9397" spans="24:24" x14ac:dyDescent="0.2">
      <c r="X9397" s="11"/>
    </row>
    <row r="9398" spans="24:24" x14ac:dyDescent="0.2">
      <c r="X9398" s="11"/>
    </row>
    <row r="9399" spans="24:24" x14ac:dyDescent="0.2">
      <c r="X9399" s="11"/>
    </row>
    <row r="9400" spans="24:24" x14ac:dyDescent="0.2">
      <c r="X9400" s="11"/>
    </row>
    <row r="9401" spans="24:24" x14ac:dyDescent="0.2">
      <c r="X9401" s="11"/>
    </row>
    <row r="9402" spans="24:24" x14ac:dyDescent="0.2">
      <c r="X9402" s="11"/>
    </row>
    <row r="9403" spans="24:24" x14ac:dyDescent="0.2">
      <c r="X9403" s="11"/>
    </row>
    <row r="9404" spans="24:24" x14ac:dyDescent="0.2">
      <c r="X9404" s="11"/>
    </row>
    <row r="9405" spans="24:24" x14ac:dyDescent="0.2">
      <c r="X9405" s="11"/>
    </row>
    <row r="9406" spans="24:24" x14ac:dyDescent="0.2">
      <c r="X9406" s="11"/>
    </row>
    <row r="9407" spans="24:24" x14ac:dyDescent="0.2">
      <c r="X9407" s="11"/>
    </row>
    <row r="9408" spans="24:24" x14ac:dyDescent="0.2">
      <c r="X9408" s="11"/>
    </row>
    <row r="9409" spans="24:24" x14ac:dyDescent="0.2">
      <c r="X9409" s="11"/>
    </row>
    <row r="9410" spans="24:24" x14ac:dyDescent="0.2">
      <c r="X9410" s="11"/>
    </row>
    <row r="9411" spans="24:24" x14ac:dyDescent="0.2">
      <c r="X9411" s="11"/>
    </row>
    <row r="9412" spans="24:24" x14ac:dyDescent="0.2">
      <c r="X9412" s="11"/>
    </row>
    <row r="9413" spans="24:24" x14ac:dyDescent="0.2">
      <c r="X9413" s="11"/>
    </row>
    <row r="9414" spans="24:24" x14ac:dyDescent="0.2">
      <c r="X9414" s="11"/>
    </row>
    <row r="9415" spans="24:24" x14ac:dyDescent="0.2">
      <c r="X9415" s="11"/>
    </row>
    <row r="9416" spans="24:24" x14ac:dyDescent="0.2">
      <c r="X9416" s="11"/>
    </row>
    <row r="9417" spans="24:24" x14ac:dyDescent="0.2">
      <c r="X9417" s="11"/>
    </row>
    <row r="9418" spans="24:24" x14ac:dyDescent="0.2">
      <c r="X9418" s="11"/>
    </row>
    <row r="9419" spans="24:24" x14ac:dyDescent="0.2">
      <c r="X9419" s="11"/>
    </row>
    <row r="9420" spans="24:24" x14ac:dyDescent="0.2">
      <c r="X9420" s="11"/>
    </row>
    <row r="9421" spans="24:24" x14ac:dyDescent="0.2">
      <c r="X9421" s="11"/>
    </row>
    <row r="9422" spans="24:24" x14ac:dyDescent="0.2">
      <c r="X9422" s="11"/>
    </row>
    <row r="9423" spans="24:24" x14ac:dyDescent="0.2">
      <c r="X9423" s="11"/>
    </row>
    <row r="9424" spans="24:24" x14ac:dyDescent="0.2">
      <c r="X9424" s="11"/>
    </row>
    <row r="9425" spans="24:24" x14ac:dyDescent="0.2">
      <c r="X9425" s="11"/>
    </row>
    <row r="9426" spans="24:24" x14ac:dyDescent="0.2">
      <c r="X9426" s="11"/>
    </row>
    <row r="9427" spans="24:24" x14ac:dyDescent="0.2">
      <c r="X9427" s="11"/>
    </row>
    <row r="9428" spans="24:24" x14ac:dyDescent="0.2">
      <c r="X9428" s="11"/>
    </row>
    <row r="9429" spans="24:24" x14ac:dyDescent="0.2">
      <c r="X9429" s="11"/>
    </row>
    <row r="9430" spans="24:24" x14ac:dyDescent="0.2">
      <c r="X9430" s="11"/>
    </row>
    <row r="9431" spans="24:24" x14ac:dyDescent="0.2">
      <c r="X9431" s="11"/>
    </row>
    <row r="9432" spans="24:24" x14ac:dyDescent="0.2">
      <c r="X9432" s="11"/>
    </row>
    <row r="9433" spans="24:24" x14ac:dyDescent="0.2">
      <c r="X9433" s="11"/>
    </row>
    <row r="9434" spans="24:24" x14ac:dyDescent="0.2">
      <c r="X9434" s="11"/>
    </row>
    <row r="9435" spans="24:24" x14ac:dyDescent="0.2">
      <c r="X9435" s="11"/>
    </row>
    <row r="9436" spans="24:24" x14ac:dyDescent="0.2">
      <c r="X9436" s="11"/>
    </row>
    <row r="9437" spans="24:24" x14ac:dyDescent="0.2">
      <c r="X9437" s="11"/>
    </row>
    <row r="9438" spans="24:24" x14ac:dyDescent="0.2">
      <c r="X9438" s="11"/>
    </row>
    <row r="9439" spans="24:24" x14ac:dyDescent="0.2">
      <c r="X9439" s="11"/>
    </row>
    <row r="9440" spans="24:24" x14ac:dyDescent="0.2">
      <c r="X9440" s="11"/>
    </row>
    <row r="9441" spans="24:24" x14ac:dyDescent="0.2">
      <c r="X9441" s="11"/>
    </row>
    <row r="9442" spans="24:24" x14ac:dyDescent="0.2">
      <c r="X9442" s="11"/>
    </row>
    <row r="9443" spans="24:24" x14ac:dyDescent="0.2">
      <c r="X9443" s="11"/>
    </row>
    <row r="9444" spans="24:24" x14ac:dyDescent="0.2">
      <c r="X9444" s="11"/>
    </row>
    <row r="9445" spans="24:24" x14ac:dyDescent="0.2">
      <c r="X9445" s="11"/>
    </row>
    <row r="9446" spans="24:24" x14ac:dyDescent="0.2">
      <c r="X9446" s="11"/>
    </row>
    <row r="9447" spans="24:24" x14ac:dyDescent="0.2">
      <c r="X9447" s="11"/>
    </row>
    <row r="9448" spans="24:24" x14ac:dyDescent="0.2">
      <c r="X9448" s="11"/>
    </row>
    <row r="9449" spans="24:24" x14ac:dyDescent="0.2">
      <c r="X9449" s="11"/>
    </row>
    <row r="9450" spans="24:24" x14ac:dyDescent="0.2">
      <c r="X9450" s="11"/>
    </row>
    <row r="9451" spans="24:24" x14ac:dyDescent="0.2">
      <c r="X9451" s="11"/>
    </row>
    <row r="9452" spans="24:24" x14ac:dyDescent="0.2">
      <c r="X9452" s="11"/>
    </row>
    <row r="9453" spans="24:24" x14ac:dyDescent="0.2">
      <c r="X9453" s="11"/>
    </row>
    <row r="9454" spans="24:24" x14ac:dyDescent="0.2">
      <c r="X9454" s="11"/>
    </row>
    <row r="9455" spans="24:24" x14ac:dyDescent="0.2">
      <c r="X9455" s="11"/>
    </row>
    <row r="9456" spans="24:24" x14ac:dyDescent="0.2">
      <c r="X9456" s="11"/>
    </row>
    <row r="9457" spans="24:24" x14ac:dyDescent="0.2">
      <c r="X9457" s="11"/>
    </row>
    <row r="9458" spans="24:24" x14ac:dyDescent="0.2">
      <c r="X9458" s="11"/>
    </row>
    <row r="9459" spans="24:24" x14ac:dyDescent="0.2">
      <c r="X9459" s="11"/>
    </row>
    <row r="9460" spans="24:24" x14ac:dyDescent="0.2">
      <c r="X9460" s="11"/>
    </row>
    <row r="9461" spans="24:24" x14ac:dyDescent="0.2">
      <c r="X9461" s="11"/>
    </row>
    <row r="9462" spans="24:24" x14ac:dyDescent="0.2">
      <c r="X9462" s="11"/>
    </row>
    <row r="9463" spans="24:24" x14ac:dyDescent="0.2">
      <c r="X9463" s="11"/>
    </row>
    <row r="9464" spans="24:24" x14ac:dyDescent="0.2">
      <c r="X9464" s="11"/>
    </row>
    <row r="9465" spans="24:24" x14ac:dyDescent="0.2">
      <c r="X9465" s="11"/>
    </row>
    <row r="9466" spans="24:24" x14ac:dyDescent="0.2">
      <c r="X9466" s="11"/>
    </row>
    <row r="9467" spans="24:24" x14ac:dyDescent="0.2">
      <c r="X9467" s="11"/>
    </row>
    <row r="9468" spans="24:24" x14ac:dyDescent="0.2">
      <c r="X9468" s="11"/>
    </row>
    <row r="9469" spans="24:24" x14ac:dyDescent="0.2">
      <c r="X9469" s="11"/>
    </row>
    <row r="9470" spans="24:24" x14ac:dyDescent="0.2">
      <c r="X9470" s="11"/>
    </row>
    <row r="9471" spans="24:24" x14ac:dyDescent="0.2">
      <c r="X9471" s="11"/>
    </row>
    <row r="9472" spans="24:24" x14ac:dyDescent="0.2">
      <c r="X9472" s="11"/>
    </row>
    <row r="9473" spans="24:24" x14ac:dyDescent="0.2">
      <c r="X9473" s="11"/>
    </row>
    <row r="9474" spans="24:24" x14ac:dyDescent="0.2">
      <c r="X9474" s="11"/>
    </row>
    <row r="9475" spans="24:24" x14ac:dyDescent="0.2">
      <c r="X9475" s="11"/>
    </row>
    <row r="9476" spans="24:24" x14ac:dyDescent="0.2">
      <c r="X9476" s="11"/>
    </row>
    <row r="9477" spans="24:24" x14ac:dyDescent="0.2">
      <c r="X9477" s="11"/>
    </row>
    <row r="9478" spans="24:24" x14ac:dyDescent="0.2">
      <c r="X9478" s="11"/>
    </row>
    <row r="9479" spans="24:24" x14ac:dyDescent="0.2">
      <c r="X9479" s="11"/>
    </row>
    <row r="9480" spans="24:24" x14ac:dyDescent="0.2">
      <c r="X9480" s="11"/>
    </row>
    <row r="9481" spans="24:24" x14ac:dyDescent="0.2">
      <c r="X9481" s="11"/>
    </row>
    <row r="9482" spans="24:24" x14ac:dyDescent="0.2">
      <c r="X9482" s="11"/>
    </row>
    <row r="9483" spans="24:24" x14ac:dyDescent="0.2">
      <c r="X9483" s="11"/>
    </row>
    <row r="9484" spans="24:24" x14ac:dyDescent="0.2">
      <c r="X9484" s="11"/>
    </row>
    <row r="9485" spans="24:24" x14ac:dyDescent="0.2">
      <c r="X9485" s="11"/>
    </row>
    <row r="9486" spans="24:24" x14ac:dyDescent="0.2">
      <c r="X9486" s="11"/>
    </row>
    <row r="9487" spans="24:24" x14ac:dyDescent="0.2">
      <c r="X9487" s="11"/>
    </row>
    <row r="9488" spans="24:24" x14ac:dyDescent="0.2">
      <c r="X9488" s="11"/>
    </row>
    <row r="9489" spans="24:24" x14ac:dyDescent="0.2">
      <c r="X9489" s="11"/>
    </row>
    <row r="9490" spans="24:24" x14ac:dyDescent="0.2">
      <c r="X9490" s="11"/>
    </row>
    <row r="9491" spans="24:24" x14ac:dyDescent="0.2">
      <c r="X9491" s="11"/>
    </row>
    <row r="9492" spans="24:24" x14ac:dyDescent="0.2">
      <c r="X9492" s="11"/>
    </row>
    <row r="9493" spans="24:24" x14ac:dyDescent="0.2">
      <c r="X9493" s="11"/>
    </row>
    <row r="9494" spans="24:24" x14ac:dyDescent="0.2">
      <c r="X9494" s="11"/>
    </row>
    <row r="9495" spans="24:24" x14ac:dyDescent="0.2">
      <c r="X9495" s="11"/>
    </row>
    <row r="9496" spans="24:24" x14ac:dyDescent="0.2">
      <c r="X9496" s="11"/>
    </row>
    <row r="9497" spans="24:24" x14ac:dyDescent="0.2">
      <c r="X9497" s="11"/>
    </row>
    <row r="9498" spans="24:24" x14ac:dyDescent="0.2">
      <c r="X9498" s="11"/>
    </row>
    <row r="9499" spans="24:24" x14ac:dyDescent="0.2">
      <c r="X9499" s="11"/>
    </row>
    <row r="9500" spans="24:24" x14ac:dyDescent="0.2">
      <c r="X9500" s="11"/>
    </row>
    <row r="9501" spans="24:24" x14ac:dyDescent="0.2">
      <c r="X9501" s="11"/>
    </row>
    <row r="9502" spans="24:24" x14ac:dyDescent="0.2">
      <c r="X9502" s="11"/>
    </row>
    <row r="9503" spans="24:24" x14ac:dyDescent="0.2">
      <c r="X9503" s="11"/>
    </row>
    <row r="9504" spans="24:24" x14ac:dyDescent="0.2">
      <c r="X9504" s="11"/>
    </row>
    <row r="9505" spans="24:24" x14ac:dyDescent="0.2">
      <c r="X9505" s="11"/>
    </row>
    <row r="9506" spans="24:24" x14ac:dyDescent="0.2">
      <c r="X9506" s="11"/>
    </row>
    <row r="9507" spans="24:24" x14ac:dyDescent="0.2">
      <c r="X9507" s="11"/>
    </row>
    <row r="9508" spans="24:24" x14ac:dyDescent="0.2">
      <c r="X9508" s="11"/>
    </row>
    <row r="9509" spans="24:24" x14ac:dyDescent="0.2">
      <c r="X9509" s="11"/>
    </row>
    <row r="9510" spans="24:24" x14ac:dyDescent="0.2">
      <c r="X9510" s="11"/>
    </row>
    <row r="9511" spans="24:24" x14ac:dyDescent="0.2">
      <c r="X9511" s="11"/>
    </row>
    <row r="9512" spans="24:24" x14ac:dyDescent="0.2">
      <c r="X9512" s="11"/>
    </row>
    <row r="9513" spans="24:24" x14ac:dyDescent="0.2">
      <c r="X9513" s="11"/>
    </row>
    <row r="9514" spans="24:24" x14ac:dyDescent="0.2">
      <c r="X9514" s="11"/>
    </row>
    <row r="9515" spans="24:24" x14ac:dyDescent="0.2">
      <c r="X9515" s="11"/>
    </row>
    <row r="9516" spans="24:24" x14ac:dyDescent="0.2">
      <c r="X9516" s="11"/>
    </row>
    <row r="9517" spans="24:24" x14ac:dyDescent="0.2">
      <c r="X9517" s="11"/>
    </row>
    <row r="9518" spans="24:24" x14ac:dyDescent="0.2">
      <c r="X9518" s="11"/>
    </row>
    <row r="9519" spans="24:24" x14ac:dyDescent="0.2">
      <c r="X9519" s="11"/>
    </row>
    <row r="9520" spans="24:24" x14ac:dyDescent="0.2">
      <c r="X9520" s="11"/>
    </row>
    <row r="9521" spans="24:24" x14ac:dyDescent="0.2">
      <c r="X9521" s="11"/>
    </row>
    <row r="9522" spans="24:24" x14ac:dyDescent="0.2">
      <c r="X9522" s="11"/>
    </row>
    <row r="9523" spans="24:24" x14ac:dyDescent="0.2">
      <c r="X9523" s="11"/>
    </row>
    <row r="9524" spans="24:24" x14ac:dyDescent="0.2">
      <c r="X9524" s="11"/>
    </row>
    <row r="9525" spans="24:24" x14ac:dyDescent="0.2">
      <c r="X9525" s="11"/>
    </row>
    <row r="9526" spans="24:24" x14ac:dyDescent="0.2">
      <c r="X9526" s="11"/>
    </row>
    <row r="9527" spans="24:24" x14ac:dyDescent="0.2">
      <c r="X9527" s="11"/>
    </row>
    <row r="9528" spans="24:24" x14ac:dyDescent="0.2">
      <c r="X9528" s="11"/>
    </row>
    <row r="9529" spans="24:24" x14ac:dyDescent="0.2">
      <c r="X9529" s="11"/>
    </row>
    <row r="9530" spans="24:24" x14ac:dyDescent="0.2">
      <c r="X9530" s="11"/>
    </row>
    <row r="9531" spans="24:24" x14ac:dyDescent="0.2">
      <c r="X9531" s="11"/>
    </row>
    <row r="9532" spans="24:24" x14ac:dyDescent="0.2">
      <c r="X9532" s="11"/>
    </row>
    <row r="9533" spans="24:24" x14ac:dyDescent="0.2">
      <c r="X9533" s="11"/>
    </row>
    <row r="9534" spans="24:24" x14ac:dyDescent="0.2">
      <c r="X9534" s="11"/>
    </row>
    <row r="9535" spans="24:24" x14ac:dyDescent="0.2">
      <c r="X9535" s="11"/>
    </row>
    <row r="9536" spans="24:24" x14ac:dyDescent="0.2">
      <c r="X9536" s="11"/>
    </row>
    <row r="9537" spans="24:24" x14ac:dyDescent="0.2">
      <c r="X9537" s="11"/>
    </row>
    <row r="9538" spans="24:24" x14ac:dyDescent="0.2">
      <c r="X9538" s="11"/>
    </row>
    <row r="9539" spans="24:24" x14ac:dyDescent="0.2">
      <c r="X9539" s="11"/>
    </row>
    <row r="9540" spans="24:24" x14ac:dyDescent="0.2">
      <c r="X9540" s="11"/>
    </row>
    <row r="9541" spans="24:24" x14ac:dyDescent="0.2">
      <c r="X9541" s="11"/>
    </row>
    <row r="9542" spans="24:24" x14ac:dyDescent="0.2">
      <c r="X9542" s="11"/>
    </row>
    <row r="9543" spans="24:24" x14ac:dyDescent="0.2">
      <c r="X9543" s="11"/>
    </row>
    <row r="9544" spans="24:24" x14ac:dyDescent="0.2">
      <c r="X9544" s="11"/>
    </row>
    <row r="9545" spans="24:24" x14ac:dyDescent="0.2">
      <c r="X9545" s="11"/>
    </row>
    <row r="9546" spans="24:24" x14ac:dyDescent="0.2">
      <c r="X9546" s="11"/>
    </row>
    <row r="9547" spans="24:24" x14ac:dyDescent="0.2">
      <c r="X9547" s="11"/>
    </row>
    <row r="9548" spans="24:24" x14ac:dyDescent="0.2">
      <c r="X9548" s="11"/>
    </row>
    <row r="9549" spans="24:24" x14ac:dyDescent="0.2">
      <c r="X9549" s="11"/>
    </row>
    <row r="9550" spans="24:24" x14ac:dyDescent="0.2">
      <c r="X9550" s="11"/>
    </row>
    <row r="9551" spans="24:24" x14ac:dyDescent="0.2">
      <c r="X9551" s="11"/>
    </row>
    <row r="9552" spans="24:24" x14ac:dyDescent="0.2">
      <c r="X9552" s="11"/>
    </row>
    <row r="9553" spans="24:24" x14ac:dyDescent="0.2">
      <c r="X9553" s="11"/>
    </row>
    <row r="9554" spans="24:24" x14ac:dyDescent="0.2">
      <c r="X9554" s="11"/>
    </row>
    <row r="9555" spans="24:24" x14ac:dyDescent="0.2">
      <c r="X9555" s="11"/>
    </row>
    <row r="9556" spans="24:24" x14ac:dyDescent="0.2">
      <c r="X9556" s="11"/>
    </row>
    <row r="9557" spans="24:24" x14ac:dyDescent="0.2">
      <c r="X9557" s="11"/>
    </row>
    <row r="9558" spans="24:24" x14ac:dyDescent="0.2">
      <c r="X9558" s="11"/>
    </row>
    <row r="9559" spans="24:24" x14ac:dyDescent="0.2">
      <c r="X9559" s="11"/>
    </row>
    <row r="9560" spans="24:24" x14ac:dyDescent="0.2">
      <c r="X9560" s="11"/>
    </row>
    <row r="9561" spans="24:24" x14ac:dyDescent="0.2">
      <c r="X9561" s="11"/>
    </row>
    <row r="9562" spans="24:24" x14ac:dyDescent="0.2">
      <c r="X9562" s="11"/>
    </row>
    <row r="9563" spans="24:24" x14ac:dyDescent="0.2">
      <c r="X9563" s="11"/>
    </row>
    <row r="9564" spans="24:24" x14ac:dyDescent="0.2">
      <c r="X9564" s="11"/>
    </row>
    <row r="9565" spans="24:24" x14ac:dyDescent="0.2">
      <c r="X9565" s="11"/>
    </row>
    <row r="9566" spans="24:24" x14ac:dyDescent="0.2">
      <c r="X9566" s="11"/>
    </row>
    <row r="9567" spans="24:24" x14ac:dyDescent="0.2">
      <c r="X9567" s="11"/>
    </row>
    <row r="9568" spans="24:24" x14ac:dyDescent="0.2">
      <c r="X9568" s="11"/>
    </row>
    <row r="9569" spans="24:24" x14ac:dyDescent="0.2">
      <c r="X9569" s="11"/>
    </row>
    <row r="9570" spans="24:24" x14ac:dyDescent="0.2">
      <c r="X9570" s="11"/>
    </row>
    <row r="9571" spans="24:24" x14ac:dyDescent="0.2">
      <c r="X9571" s="11"/>
    </row>
    <row r="9572" spans="24:24" x14ac:dyDescent="0.2">
      <c r="X9572" s="11"/>
    </row>
    <row r="9573" spans="24:24" x14ac:dyDescent="0.2">
      <c r="X9573" s="11"/>
    </row>
    <row r="9574" spans="24:24" x14ac:dyDescent="0.2">
      <c r="X9574" s="11"/>
    </row>
    <row r="9575" spans="24:24" x14ac:dyDescent="0.2">
      <c r="X9575" s="11"/>
    </row>
    <row r="9576" spans="24:24" x14ac:dyDescent="0.2">
      <c r="X9576" s="11"/>
    </row>
    <row r="9577" spans="24:24" x14ac:dyDescent="0.2">
      <c r="X9577" s="11"/>
    </row>
    <row r="9578" spans="24:24" x14ac:dyDescent="0.2">
      <c r="X9578" s="11"/>
    </row>
    <row r="9579" spans="24:24" x14ac:dyDescent="0.2">
      <c r="X9579" s="11"/>
    </row>
    <row r="9580" spans="24:24" x14ac:dyDescent="0.2">
      <c r="X9580" s="11"/>
    </row>
    <row r="9581" spans="24:24" x14ac:dyDescent="0.2">
      <c r="X9581" s="11"/>
    </row>
    <row r="9582" spans="24:24" x14ac:dyDescent="0.2">
      <c r="X9582" s="11"/>
    </row>
    <row r="9583" spans="24:24" x14ac:dyDescent="0.2">
      <c r="X9583" s="11"/>
    </row>
    <row r="9584" spans="24:24" x14ac:dyDescent="0.2">
      <c r="X9584" s="11"/>
    </row>
    <row r="9585" spans="24:24" x14ac:dyDescent="0.2">
      <c r="X9585" s="11"/>
    </row>
    <row r="9586" spans="24:24" x14ac:dyDescent="0.2">
      <c r="X9586" s="11"/>
    </row>
    <row r="9587" spans="24:24" x14ac:dyDescent="0.2">
      <c r="X9587" s="11"/>
    </row>
    <row r="9588" spans="24:24" x14ac:dyDescent="0.2">
      <c r="X9588" s="11"/>
    </row>
    <row r="9589" spans="24:24" x14ac:dyDescent="0.2">
      <c r="X9589" s="11"/>
    </row>
    <row r="9590" spans="24:24" x14ac:dyDescent="0.2">
      <c r="X9590" s="11"/>
    </row>
    <row r="9591" spans="24:24" x14ac:dyDescent="0.2">
      <c r="X9591" s="11"/>
    </row>
    <row r="9592" spans="24:24" x14ac:dyDescent="0.2">
      <c r="X9592" s="11"/>
    </row>
    <row r="9593" spans="24:24" x14ac:dyDescent="0.2">
      <c r="X9593" s="11"/>
    </row>
    <row r="9594" spans="24:24" x14ac:dyDescent="0.2">
      <c r="X9594" s="11"/>
    </row>
    <row r="9595" spans="24:24" x14ac:dyDescent="0.2">
      <c r="X9595" s="11"/>
    </row>
    <row r="9596" spans="24:24" x14ac:dyDescent="0.2">
      <c r="X9596" s="11"/>
    </row>
    <row r="9597" spans="24:24" x14ac:dyDescent="0.2">
      <c r="X9597" s="11"/>
    </row>
    <row r="9598" spans="24:24" x14ac:dyDescent="0.2">
      <c r="X9598" s="11"/>
    </row>
    <row r="9599" spans="24:24" x14ac:dyDescent="0.2">
      <c r="X9599" s="11"/>
    </row>
    <row r="9600" spans="24:24" x14ac:dyDescent="0.2">
      <c r="X9600" s="11"/>
    </row>
    <row r="9601" spans="24:24" x14ac:dyDescent="0.2">
      <c r="X9601" s="11"/>
    </row>
    <row r="9602" spans="24:24" x14ac:dyDescent="0.2">
      <c r="X9602" s="11"/>
    </row>
    <row r="9603" spans="24:24" x14ac:dyDescent="0.2">
      <c r="X9603" s="11"/>
    </row>
    <row r="9604" spans="24:24" x14ac:dyDescent="0.2">
      <c r="X9604" s="11"/>
    </row>
    <row r="9605" spans="24:24" x14ac:dyDescent="0.2">
      <c r="X9605" s="11"/>
    </row>
    <row r="9606" spans="24:24" x14ac:dyDescent="0.2">
      <c r="X9606" s="11"/>
    </row>
    <row r="9607" spans="24:24" x14ac:dyDescent="0.2">
      <c r="X9607" s="11"/>
    </row>
    <row r="9608" spans="24:24" x14ac:dyDescent="0.2">
      <c r="X9608" s="11"/>
    </row>
    <row r="9609" spans="24:24" x14ac:dyDescent="0.2">
      <c r="X9609" s="11"/>
    </row>
    <row r="9610" spans="24:24" x14ac:dyDescent="0.2">
      <c r="X9610" s="11"/>
    </row>
    <row r="9611" spans="24:24" x14ac:dyDescent="0.2">
      <c r="X9611" s="11"/>
    </row>
    <row r="9612" spans="24:24" x14ac:dyDescent="0.2">
      <c r="X9612" s="11"/>
    </row>
    <row r="9613" spans="24:24" x14ac:dyDescent="0.2">
      <c r="X9613" s="11"/>
    </row>
    <row r="9614" spans="24:24" x14ac:dyDescent="0.2">
      <c r="X9614" s="11"/>
    </row>
    <row r="9615" spans="24:24" x14ac:dyDescent="0.2">
      <c r="X9615" s="11"/>
    </row>
    <row r="9616" spans="24:24" x14ac:dyDescent="0.2">
      <c r="X9616" s="11"/>
    </row>
    <row r="9617" spans="24:24" x14ac:dyDescent="0.2">
      <c r="X9617" s="11"/>
    </row>
    <row r="9618" spans="24:24" x14ac:dyDescent="0.2">
      <c r="X9618" s="11"/>
    </row>
    <row r="9619" spans="24:24" x14ac:dyDescent="0.2">
      <c r="X9619" s="11"/>
    </row>
    <row r="9620" spans="24:24" x14ac:dyDescent="0.2">
      <c r="X9620" s="11"/>
    </row>
    <row r="9621" spans="24:24" x14ac:dyDescent="0.2">
      <c r="X9621" s="11"/>
    </row>
    <row r="9622" spans="24:24" x14ac:dyDescent="0.2">
      <c r="X9622" s="11"/>
    </row>
    <row r="9623" spans="24:24" x14ac:dyDescent="0.2">
      <c r="X9623" s="11"/>
    </row>
    <row r="9624" spans="24:24" x14ac:dyDescent="0.2">
      <c r="X9624" s="11"/>
    </row>
    <row r="9625" spans="24:24" x14ac:dyDescent="0.2">
      <c r="X9625" s="11"/>
    </row>
    <row r="9626" spans="24:24" x14ac:dyDescent="0.2">
      <c r="X9626" s="11"/>
    </row>
    <row r="9627" spans="24:24" x14ac:dyDescent="0.2">
      <c r="X9627" s="11"/>
    </row>
    <row r="9628" spans="24:24" x14ac:dyDescent="0.2">
      <c r="X9628" s="11"/>
    </row>
    <row r="9629" spans="24:24" x14ac:dyDescent="0.2">
      <c r="X9629" s="11"/>
    </row>
    <row r="9630" spans="24:24" x14ac:dyDescent="0.2">
      <c r="X9630" s="11"/>
    </row>
    <row r="9631" spans="24:24" x14ac:dyDescent="0.2">
      <c r="X9631" s="11"/>
    </row>
    <row r="9632" spans="24:24" x14ac:dyDescent="0.2">
      <c r="X9632" s="11"/>
    </row>
    <row r="9633" spans="24:24" x14ac:dyDescent="0.2">
      <c r="X9633" s="11"/>
    </row>
    <row r="9634" spans="24:24" x14ac:dyDescent="0.2">
      <c r="X9634" s="11"/>
    </row>
    <row r="9635" spans="24:24" x14ac:dyDescent="0.2">
      <c r="X9635" s="11"/>
    </row>
    <row r="9636" spans="24:24" x14ac:dyDescent="0.2">
      <c r="X9636" s="11"/>
    </row>
    <row r="9637" spans="24:24" x14ac:dyDescent="0.2">
      <c r="X9637" s="11"/>
    </row>
    <row r="9638" spans="24:24" x14ac:dyDescent="0.2">
      <c r="X9638" s="11"/>
    </row>
    <row r="9639" spans="24:24" x14ac:dyDescent="0.2">
      <c r="X9639" s="11"/>
    </row>
    <row r="9640" spans="24:24" x14ac:dyDescent="0.2">
      <c r="X9640" s="11"/>
    </row>
    <row r="9641" spans="24:24" x14ac:dyDescent="0.2">
      <c r="X9641" s="11"/>
    </row>
    <row r="9642" spans="24:24" x14ac:dyDescent="0.2">
      <c r="X9642" s="11"/>
    </row>
    <row r="9643" spans="24:24" x14ac:dyDescent="0.2">
      <c r="X9643" s="11"/>
    </row>
    <row r="9644" spans="24:24" x14ac:dyDescent="0.2">
      <c r="X9644" s="11"/>
    </row>
    <row r="9645" spans="24:24" x14ac:dyDescent="0.2">
      <c r="X9645" s="11"/>
    </row>
    <row r="9646" spans="24:24" x14ac:dyDescent="0.2">
      <c r="X9646" s="11"/>
    </row>
    <row r="9647" spans="24:24" x14ac:dyDescent="0.2">
      <c r="X9647" s="11"/>
    </row>
    <row r="9648" spans="24:24" x14ac:dyDescent="0.2">
      <c r="X9648" s="11"/>
    </row>
    <row r="9649" spans="24:24" x14ac:dyDescent="0.2">
      <c r="X9649" s="11"/>
    </row>
    <row r="9650" spans="24:24" x14ac:dyDescent="0.2">
      <c r="X9650" s="11"/>
    </row>
    <row r="9651" spans="24:24" x14ac:dyDescent="0.2">
      <c r="X9651" s="11"/>
    </row>
    <row r="9652" spans="24:24" x14ac:dyDescent="0.2">
      <c r="X9652" s="11"/>
    </row>
    <row r="9653" spans="24:24" x14ac:dyDescent="0.2">
      <c r="X9653" s="11"/>
    </row>
    <row r="9654" spans="24:24" x14ac:dyDescent="0.2">
      <c r="X9654" s="11"/>
    </row>
    <row r="9655" spans="24:24" x14ac:dyDescent="0.2">
      <c r="X9655" s="11"/>
    </row>
    <row r="9656" spans="24:24" x14ac:dyDescent="0.2">
      <c r="X9656" s="11"/>
    </row>
    <row r="9657" spans="24:24" x14ac:dyDescent="0.2">
      <c r="X9657" s="11"/>
    </row>
    <row r="9658" spans="24:24" x14ac:dyDescent="0.2">
      <c r="X9658" s="11"/>
    </row>
    <row r="9659" spans="24:24" x14ac:dyDescent="0.2">
      <c r="X9659" s="11"/>
    </row>
    <row r="9660" spans="24:24" x14ac:dyDescent="0.2">
      <c r="X9660" s="11"/>
    </row>
    <row r="9661" spans="24:24" x14ac:dyDescent="0.2">
      <c r="X9661" s="11"/>
    </row>
    <row r="9662" spans="24:24" x14ac:dyDescent="0.2">
      <c r="X9662" s="11"/>
    </row>
    <row r="9663" spans="24:24" x14ac:dyDescent="0.2">
      <c r="X9663" s="11"/>
    </row>
    <row r="9664" spans="24:24" x14ac:dyDescent="0.2">
      <c r="X9664" s="11"/>
    </row>
    <row r="9665" spans="24:24" x14ac:dyDescent="0.2">
      <c r="X9665" s="11"/>
    </row>
    <row r="9666" spans="24:24" x14ac:dyDescent="0.2">
      <c r="X9666" s="11"/>
    </row>
    <row r="9667" spans="24:24" x14ac:dyDescent="0.2">
      <c r="X9667" s="11"/>
    </row>
    <row r="9668" spans="24:24" x14ac:dyDescent="0.2">
      <c r="X9668" s="11"/>
    </row>
    <row r="9669" spans="24:24" x14ac:dyDescent="0.2">
      <c r="X9669" s="11"/>
    </row>
    <row r="9670" spans="24:24" x14ac:dyDescent="0.2">
      <c r="X9670" s="11"/>
    </row>
    <row r="9671" spans="24:24" x14ac:dyDescent="0.2">
      <c r="X9671" s="11"/>
    </row>
    <row r="9672" spans="24:24" x14ac:dyDescent="0.2">
      <c r="X9672" s="11"/>
    </row>
    <row r="9673" spans="24:24" x14ac:dyDescent="0.2">
      <c r="X9673" s="11"/>
    </row>
    <row r="9674" spans="24:24" x14ac:dyDescent="0.2">
      <c r="X9674" s="11"/>
    </row>
    <row r="9675" spans="24:24" x14ac:dyDescent="0.2">
      <c r="X9675" s="11"/>
    </row>
    <row r="9676" spans="24:24" x14ac:dyDescent="0.2">
      <c r="X9676" s="11"/>
    </row>
    <row r="9677" spans="24:24" x14ac:dyDescent="0.2">
      <c r="X9677" s="11"/>
    </row>
    <row r="9678" spans="24:24" x14ac:dyDescent="0.2">
      <c r="X9678" s="11"/>
    </row>
    <row r="9679" spans="24:24" x14ac:dyDescent="0.2">
      <c r="X9679" s="11"/>
    </row>
    <row r="9680" spans="24:24" x14ac:dyDescent="0.2">
      <c r="X9680" s="11"/>
    </row>
    <row r="9681" spans="24:24" x14ac:dyDescent="0.2">
      <c r="X9681" s="11"/>
    </row>
    <row r="9682" spans="24:24" x14ac:dyDescent="0.2">
      <c r="X9682" s="11"/>
    </row>
    <row r="9683" spans="24:24" x14ac:dyDescent="0.2">
      <c r="X9683" s="11"/>
    </row>
    <row r="9684" spans="24:24" x14ac:dyDescent="0.2">
      <c r="X9684" s="11"/>
    </row>
    <row r="9685" spans="24:24" x14ac:dyDescent="0.2">
      <c r="X9685" s="11"/>
    </row>
    <row r="9686" spans="24:24" x14ac:dyDescent="0.2">
      <c r="X9686" s="11"/>
    </row>
    <row r="9687" spans="24:24" x14ac:dyDescent="0.2">
      <c r="X9687" s="11"/>
    </row>
    <row r="9688" spans="24:24" x14ac:dyDescent="0.2">
      <c r="X9688" s="11"/>
    </row>
    <row r="9689" spans="24:24" x14ac:dyDescent="0.2">
      <c r="X9689" s="11"/>
    </row>
    <row r="9690" spans="24:24" x14ac:dyDescent="0.2">
      <c r="X9690" s="11"/>
    </row>
    <row r="9691" spans="24:24" x14ac:dyDescent="0.2">
      <c r="X9691" s="11"/>
    </row>
    <row r="9692" spans="24:24" x14ac:dyDescent="0.2">
      <c r="X9692" s="11"/>
    </row>
    <row r="9693" spans="24:24" x14ac:dyDescent="0.2">
      <c r="X9693" s="11"/>
    </row>
    <row r="9694" spans="24:24" x14ac:dyDescent="0.2">
      <c r="X9694" s="11"/>
    </row>
    <row r="9695" spans="24:24" x14ac:dyDescent="0.2">
      <c r="X9695" s="11"/>
    </row>
    <row r="9696" spans="24:24" x14ac:dyDescent="0.2">
      <c r="X9696" s="11"/>
    </row>
    <row r="9697" spans="24:24" x14ac:dyDescent="0.2">
      <c r="X9697" s="11"/>
    </row>
    <row r="9698" spans="24:24" x14ac:dyDescent="0.2">
      <c r="X9698" s="11"/>
    </row>
    <row r="9699" spans="24:24" x14ac:dyDescent="0.2">
      <c r="X9699" s="11"/>
    </row>
    <row r="9700" spans="24:24" x14ac:dyDescent="0.2">
      <c r="X9700" s="11"/>
    </row>
    <row r="9701" spans="24:24" x14ac:dyDescent="0.2">
      <c r="X9701" s="11"/>
    </row>
    <row r="9702" spans="24:24" x14ac:dyDescent="0.2">
      <c r="X9702" s="11"/>
    </row>
    <row r="9703" spans="24:24" x14ac:dyDescent="0.2">
      <c r="X9703" s="11"/>
    </row>
    <row r="9704" spans="24:24" x14ac:dyDescent="0.2">
      <c r="X9704" s="11"/>
    </row>
    <row r="9705" spans="24:24" x14ac:dyDescent="0.2">
      <c r="X9705" s="11"/>
    </row>
    <row r="9706" spans="24:24" x14ac:dyDescent="0.2">
      <c r="X9706" s="11"/>
    </row>
    <row r="9707" spans="24:24" x14ac:dyDescent="0.2">
      <c r="X9707" s="11"/>
    </row>
    <row r="9708" spans="24:24" x14ac:dyDescent="0.2">
      <c r="X9708" s="11"/>
    </row>
    <row r="9709" spans="24:24" x14ac:dyDescent="0.2">
      <c r="X9709" s="11"/>
    </row>
    <row r="9710" spans="24:24" x14ac:dyDescent="0.2">
      <c r="X9710" s="11"/>
    </row>
    <row r="9711" spans="24:24" x14ac:dyDescent="0.2">
      <c r="X9711" s="11"/>
    </row>
    <row r="9712" spans="24:24" x14ac:dyDescent="0.2">
      <c r="X9712" s="11"/>
    </row>
    <row r="9713" spans="24:24" x14ac:dyDescent="0.2">
      <c r="X9713" s="11"/>
    </row>
    <row r="9714" spans="24:24" x14ac:dyDescent="0.2">
      <c r="X9714" s="11"/>
    </row>
    <row r="9715" spans="24:24" x14ac:dyDescent="0.2">
      <c r="X9715" s="11"/>
    </row>
    <row r="9716" spans="24:24" x14ac:dyDescent="0.2">
      <c r="X9716" s="11"/>
    </row>
    <row r="9717" spans="24:24" x14ac:dyDescent="0.2">
      <c r="X9717" s="11"/>
    </row>
    <row r="9718" spans="24:24" x14ac:dyDescent="0.2">
      <c r="X9718" s="11"/>
    </row>
    <row r="9719" spans="24:24" x14ac:dyDescent="0.2">
      <c r="X9719" s="11"/>
    </row>
    <row r="9720" spans="24:24" x14ac:dyDescent="0.2">
      <c r="X9720" s="11"/>
    </row>
    <row r="9721" spans="24:24" x14ac:dyDescent="0.2">
      <c r="X9721" s="11"/>
    </row>
    <row r="9722" spans="24:24" x14ac:dyDescent="0.2">
      <c r="X9722" s="11"/>
    </row>
    <row r="9723" spans="24:24" x14ac:dyDescent="0.2">
      <c r="X9723" s="11"/>
    </row>
    <row r="9724" spans="24:24" x14ac:dyDescent="0.2">
      <c r="X9724" s="11"/>
    </row>
    <row r="9725" spans="24:24" x14ac:dyDescent="0.2">
      <c r="X9725" s="11"/>
    </row>
    <row r="9726" spans="24:24" x14ac:dyDescent="0.2">
      <c r="X9726" s="11"/>
    </row>
    <row r="9727" spans="24:24" x14ac:dyDescent="0.2">
      <c r="X9727" s="11"/>
    </row>
    <row r="9728" spans="24:24" x14ac:dyDescent="0.2">
      <c r="X9728" s="11"/>
    </row>
    <row r="9729" spans="24:24" x14ac:dyDescent="0.2">
      <c r="X9729" s="11"/>
    </row>
    <row r="9730" spans="24:24" x14ac:dyDescent="0.2">
      <c r="X9730" s="11"/>
    </row>
    <row r="9731" spans="24:24" x14ac:dyDescent="0.2">
      <c r="X9731" s="11"/>
    </row>
    <row r="9732" spans="24:24" x14ac:dyDescent="0.2">
      <c r="X9732" s="11"/>
    </row>
    <row r="9733" spans="24:24" x14ac:dyDescent="0.2">
      <c r="X9733" s="11"/>
    </row>
    <row r="9734" spans="24:24" x14ac:dyDescent="0.2">
      <c r="X9734" s="11"/>
    </row>
    <row r="9735" spans="24:24" x14ac:dyDescent="0.2">
      <c r="X9735" s="11"/>
    </row>
    <row r="9736" spans="24:24" x14ac:dyDescent="0.2">
      <c r="X9736" s="11"/>
    </row>
    <row r="9737" spans="24:24" x14ac:dyDescent="0.2">
      <c r="X9737" s="11"/>
    </row>
    <row r="9738" spans="24:24" x14ac:dyDescent="0.2">
      <c r="X9738" s="11"/>
    </row>
    <row r="9739" spans="24:24" x14ac:dyDescent="0.2">
      <c r="X9739" s="11"/>
    </row>
    <row r="9740" spans="24:24" x14ac:dyDescent="0.2">
      <c r="X9740" s="11"/>
    </row>
    <row r="9741" spans="24:24" x14ac:dyDescent="0.2">
      <c r="X9741" s="11"/>
    </row>
    <row r="9742" spans="24:24" x14ac:dyDescent="0.2">
      <c r="X9742" s="11"/>
    </row>
    <row r="9743" spans="24:24" x14ac:dyDescent="0.2">
      <c r="X9743" s="11"/>
    </row>
    <row r="9744" spans="24:24" x14ac:dyDescent="0.2">
      <c r="X9744" s="11"/>
    </row>
    <row r="9745" spans="24:24" x14ac:dyDescent="0.2">
      <c r="X9745" s="11"/>
    </row>
    <row r="9746" spans="24:24" x14ac:dyDescent="0.2">
      <c r="X9746" s="11"/>
    </row>
    <row r="9747" spans="24:24" x14ac:dyDescent="0.2">
      <c r="X9747" s="11"/>
    </row>
    <row r="9748" spans="24:24" x14ac:dyDescent="0.2">
      <c r="X9748" s="11"/>
    </row>
    <row r="9749" spans="24:24" x14ac:dyDescent="0.2">
      <c r="X9749" s="11"/>
    </row>
    <row r="9750" spans="24:24" x14ac:dyDescent="0.2">
      <c r="X9750" s="11"/>
    </row>
    <row r="9751" spans="24:24" x14ac:dyDescent="0.2">
      <c r="X9751" s="11"/>
    </row>
    <row r="9752" spans="24:24" x14ac:dyDescent="0.2">
      <c r="X9752" s="11"/>
    </row>
    <row r="9753" spans="24:24" x14ac:dyDescent="0.2">
      <c r="X9753" s="11"/>
    </row>
    <row r="9754" spans="24:24" x14ac:dyDescent="0.2">
      <c r="X9754" s="11"/>
    </row>
    <row r="9755" spans="24:24" x14ac:dyDescent="0.2">
      <c r="X9755" s="11"/>
    </row>
    <row r="9756" spans="24:24" x14ac:dyDescent="0.2">
      <c r="X9756" s="11"/>
    </row>
    <row r="9757" spans="24:24" x14ac:dyDescent="0.2">
      <c r="X9757" s="11"/>
    </row>
    <row r="9758" spans="24:24" x14ac:dyDescent="0.2">
      <c r="X9758" s="11"/>
    </row>
    <row r="9759" spans="24:24" x14ac:dyDescent="0.2">
      <c r="X9759" s="11"/>
    </row>
    <row r="9760" spans="24:24" x14ac:dyDescent="0.2">
      <c r="X9760" s="11"/>
    </row>
    <row r="9761" spans="24:24" x14ac:dyDescent="0.2">
      <c r="X9761" s="11"/>
    </row>
    <row r="9762" spans="24:24" x14ac:dyDescent="0.2">
      <c r="X9762" s="11"/>
    </row>
    <row r="9763" spans="24:24" x14ac:dyDescent="0.2">
      <c r="X9763" s="11"/>
    </row>
    <row r="9764" spans="24:24" x14ac:dyDescent="0.2">
      <c r="X9764" s="11"/>
    </row>
    <row r="9765" spans="24:24" x14ac:dyDescent="0.2">
      <c r="X9765" s="11"/>
    </row>
    <row r="9766" spans="24:24" x14ac:dyDescent="0.2">
      <c r="X9766" s="11"/>
    </row>
    <row r="9767" spans="24:24" x14ac:dyDescent="0.2">
      <c r="X9767" s="11"/>
    </row>
    <row r="9768" spans="24:24" x14ac:dyDescent="0.2">
      <c r="X9768" s="11"/>
    </row>
    <row r="9769" spans="24:24" x14ac:dyDescent="0.2">
      <c r="X9769" s="11"/>
    </row>
    <row r="9770" spans="24:24" x14ac:dyDescent="0.2">
      <c r="X9770" s="11"/>
    </row>
    <row r="9771" spans="24:24" x14ac:dyDescent="0.2">
      <c r="X9771" s="11"/>
    </row>
    <row r="9772" spans="24:24" x14ac:dyDescent="0.2">
      <c r="X9772" s="11"/>
    </row>
    <row r="9773" spans="24:24" x14ac:dyDescent="0.2">
      <c r="X9773" s="11"/>
    </row>
    <row r="9774" spans="24:24" x14ac:dyDescent="0.2">
      <c r="X9774" s="11"/>
    </row>
    <row r="9775" spans="24:24" x14ac:dyDescent="0.2">
      <c r="X9775" s="11"/>
    </row>
    <row r="9776" spans="24:24" x14ac:dyDescent="0.2">
      <c r="X9776" s="11"/>
    </row>
    <row r="9777" spans="24:24" x14ac:dyDescent="0.2">
      <c r="X9777" s="11"/>
    </row>
    <row r="9778" spans="24:24" x14ac:dyDescent="0.2">
      <c r="X9778" s="11"/>
    </row>
    <row r="9779" spans="24:24" x14ac:dyDescent="0.2">
      <c r="X9779" s="11"/>
    </row>
    <row r="9780" spans="24:24" x14ac:dyDescent="0.2">
      <c r="X9780" s="11"/>
    </row>
    <row r="9781" spans="24:24" x14ac:dyDescent="0.2">
      <c r="X9781" s="11"/>
    </row>
    <row r="9782" spans="24:24" x14ac:dyDescent="0.2">
      <c r="X9782" s="11"/>
    </row>
    <row r="9783" spans="24:24" x14ac:dyDescent="0.2">
      <c r="X9783" s="11"/>
    </row>
    <row r="9784" spans="24:24" x14ac:dyDescent="0.2">
      <c r="X9784" s="11"/>
    </row>
    <row r="9785" spans="24:24" x14ac:dyDescent="0.2">
      <c r="X9785" s="11"/>
    </row>
    <row r="9786" spans="24:24" x14ac:dyDescent="0.2">
      <c r="X9786" s="11"/>
    </row>
    <row r="9787" spans="24:24" x14ac:dyDescent="0.2">
      <c r="X9787" s="11"/>
    </row>
    <row r="9788" spans="24:24" x14ac:dyDescent="0.2">
      <c r="X9788" s="11"/>
    </row>
    <row r="9789" spans="24:24" x14ac:dyDescent="0.2">
      <c r="X9789" s="11"/>
    </row>
    <row r="9790" spans="24:24" x14ac:dyDescent="0.2">
      <c r="X9790" s="11"/>
    </row>
    <row r="9791" spans="24:24" x14ac:dyDescent="0.2">
      <c r="X9791" s="11"/>
    </row>
    <row r="9792" spans="24:24" x14ac:dyDescent="0.2">
      <c r="X9792" s="11"/>
    </row>
    <row r="9793" spans="24:24" x14ac:dyDescent="0.2">
      <c r="X9793" s="11"/>
    </row>
    <row r="9794" spans="24:24" x14ac:dyDescent="0.2">
      <c r="X9794" s="11"/>
    </row>
    <row r="9795" spans="24:24" x14ac:dyDescent="0.2">
      <c r="X9795" s="11"/>
    </row>
    <row r="9796" spans="24:24" x14ac:dyDescent="0.2">
      <c r="X9796" s="11"/>
    </row>
    <row r="9797" spans="24:24" x14ac:dyDescent="0.2">
      <c r="X9797" s="11"/>
    </row>
    <row r="9798" spans="24:24" x14ac:dyDescent="0.2">
      <c r="X9798" s="11"/>
    </row>
    <row r="9799" spans="24:24" x14ac:dyDescent="0.2">
      <c r="X9799" s="11"/>
    </row>
    <row r="9800" spans="24:24" x14ac:dyDescent="0.2">
      <c r="X9800" s="11"/>
    </row>
    <row r="9801" spans="24:24" x14ac:dyDescent="0.2">
      <c r="X9801" s="11"/>
    </row>
    <row r="9802" spans="24:24" x14ac:dyDescent="0.2">
      <c r="X9802" s="11"/>
    </row>
    <row r="9803" spans="24:24" x14ac:dyDescent="0.2">
      <c r="X9803" s="11"/>
    </row>
    <row r="9804" spans="24:24" x14ac:dyDescent="0.2">
      <c r="X9804" s="11"/>
    </row>
    <row r="9805" spans="24:24" x14ac:dyDescent="0.2">
      <c r="X9805" s="11"/>
    </row>
    <row r="9806" spans="24:24" x14ac:dyDescent="0.2">
      <c r="X9806" s="11"/>
    </row>
    <row r="9807" spans="24:24" x14ac:dyDescent="0.2">
      <c r="X9807" s="11"/>
    </row>
    <row r="9808" spans="24:24" x14ac:dyDescent="0.2">
      <c r="X9808" s="11"/>
    </row>
    <row r="9809" spans="24:24" x14ac:dyDescent="0.2">
      <c r="X9809" s="11"/>
    </row>
    <row r="9810" spans="24:24" x14ac:dyDescent="0.2">
      <c r="X9810" s="11"/>
    </row>
    <row r="9811" spans="24:24" x14ac:dyDescent="0.2">
      <c r="X9811" s="11"/>
    </row>
    <row r="9812" spans="24:24" x14ac:dyDescent="0.2">
      <c r="X9812" s="11"/>
    </row>
    <row r="9813" spans="24:24" x14ac:dyDescent="0.2">
      <c r="X9813" s="11"/>
    </row>
    <row r="9814" spans="24:24" x14ac:dyDescent="0.2">
      <c r="X9814" s="11"/>
    </row>
    <row r="9815" spans="24:24" x14ac:dyDescent="0.2">
      <c r="X9815" s="11"/>
    </row>
    <row r="9816" spans="24:24" x14ac:dyDescent="0.2">
      <c r="X9816" s="11"/>
    </row>
    <row r="9817" spans="24:24" x14ac:dyDescent="0.2">
      <c r="X9817" s="11"/>
    </row>
    <row r="9818" spans="24:24" x14ac:dyDescent="0.2">
      <c r="X9818" s="11"/>
    </row>
    <row r="9819" spans="24:24" x14ac:dyDescent="0.2">
      <c r="X9819" s="11"/>
    </row>
    <row r="9820" spans="24:24" x14ac:dyDescent="0.2">
      <c r="X9820" s="11"/>
    </row>
    <row r="9821" spans="24:24" x14ac:dyDescent="0.2">
      <c r="X9821" s="11"/>
    </row>
    <row r="9822" spans="24:24" x14ac:dyDescent="0.2">
      <c r="X9822" s="11"/>
    </row>
    <row r="9823" spans="24:24" x14ac:dyDescent="0.2">
      <c r="X9823" s="11"/>
    </row>
    <row r="9824" spans="24:24" x14ac:dyDescent="0.2">
      <c r="X9824" s="11"/>
    </row>
    <row r="9825" spans="24:24" x14ac:dyDescent="0.2">
      <c r="X9825" s="11"/>
    </row>
    <row r="9826" spans="24:24" x14ac:dyDescent="0.2">
      <c r="X9826" s="11"/>
    </row>
    <row r="9827" spans="24:24" x14ac:dyDescent="0.2">
      <c r="X9827" s="11"/>
    </row>
    <row r="9828" spans="24:24" x14ac:dyDescent="0.2">
      <c r="X9828" s="11"/>
    </row>
    <row r="9829" spans="24:24" x14ac:dyDescent="0.2">
      <c r="X9829" s="11"/>
    </row>
    <row r="9830" spans="24:24" x14ac:dyDescent="0.2">
      <c r="X9830" s="11"/>
    </row>
    <row r="9831" spans="24:24" x14ac:dyDescent="0.2">
      <c r="X9831" s="11"/>
    </row>
    <row r="9832" spans="24:24" x14ac:dyDescent="0.2">
      <c r="X9832" s="11"/>
    </row>
    <row r="9833" spans="24:24" x14ac:dyDescent="0.2">
      <c r="X9833" s="11"/>
    </row>
    <row r="9834" spans="24:24" x14ac:dyDescent="0.2">
      <c r="X9834" s="11"/>
    </row>
    <row r="9835" spans="24:24" x14ac:dyDescent="0.2">
      <c r="X9835" s="11"/>
    </row>
    <row r="9836" spans="24:24" x14ac:dyDescent="0.2">
      <c r="X9836" s="11"/>
    </row>
    <row r="9837" spans="24:24" x14ac:dyDescent="0.2">
      <c r="X9837" s="11"/>
    </row>
    <row r="9838" spans="24:24" x14ac:dyDescent="0.2">
      <c r="X9838" s="11"/>
    </row>
    <row r="9839" spans="24:24" x14ac:dyDescent="0.2">
      <c r="X9839" s="11"/>
    </row>
    <row r="9840" spans="24:24" x14ac:dyDescent="0.2">
      <c r="X9840" s="11"/>
    </row>
    <row r="9841" spans="24:24" x14ac:dyDescent="0.2">
      <c r="X9841" s="11"/>
    </row>
    <row r="9842" spans="24:24" x14ac:dyDescent="0.2">
      <c r="X9842" s="11"/>
    </row>
    <row r="9843" spans="24:24" x14ac:dyDescent="0.2">
      <c r="X9843" s="11"/>
    </row>
    <row r="9844" spans="24:24" x14ac:dyDescent="0.2">
      <c r="X9844" s="11"/>
    </row>
    <row r="9845" spans="24:24" x14ac:dyDescent="0.2">
      <c r="X9845" s="11"/>
    </row>
    <row r="9846" spans="24:24" x14ac:dyDescent="0.2">
      <c r="X9846" s="11"/>
    </row>
    <row r="9847" spans="24:24" x14ac:dyDescent="0.2">
      <c r="X9847" s="11"/>
    </row>
    <row r="9848" spans="24:24" x14ac:dyDescent="0.2">
      <c r="X9848" s="11"/>
    </row>
    <row r="9849" spans="24:24" x14ac:dyDescent="0.2">
      <c r="X9849" s="11"/>
    </row>
    <row r="9850" spans="24:24" x14ac:dyDescent="0.2">
      <c r="X9850" s="11"/>
    </row>
    <row r="9851" spans="24:24" x14ac:dyDescent="0.2">
      <c r="X9851" s="11"/>
    </row>
    <row r="9852" spans="24:24" x14ac:dyDescent="0.2">
      <c r="X9852" s="11"/>
    </row>
    <row r="9853" spans="24:24" x14ac:dyDescent="0.2">
      <c r="X9853" s="11"/>
    </row>
    <row r="9854" spans="24:24" x14ac:dyDescent="0.2">
      <c r="X9854" s="11"/>
    </row>
    <row r="9855" spans="24:24" x14ac:dyDescent="0.2">
      <c r="X9855" s="11"/>
    </row>
    <row r="9856" spans="24:24" x14ac:dyDescent="0.2">
      <c r="X9856" s="11"/>
    </row>
    <row r="9857" spans="24:24" x14ac:dyDescent="0.2">
      <c r="X9857" s="11"/>
    </row>
    <row r="9858" spans="24:24" x14ac:dyDescent="0.2">
      <c r="X9858" s="11"/>
    </row>
    <row r="9859" spans="24:24" x14ac:dyDescent="0.2">
      <c r="X9859" s="11"/>
    </row>
    <row r="9860" spans="24:24" x14ac:dyDescent="0.2">
      <c r="X9860" s="11"/>
    </row>
    <row r="9861" spans="24:24" x14ac:dyDescent="0.2">
      <c r="X9861" s="11"/>
    </row>
    <row r="9862" spans="24:24" x14ac:dyDescent="0.2">
      <c r="X9862" s="11"/>
    </row>
    <row r="9863" spans="24:24" x14ac:dyDescent="0.2">
      <c r="X9863" s="11"/>
    </row>
    <row r="9864" spans="24:24" x14ac:dyDescent="0.2">
      <c r="X9864" s="11"/>
    </row>
    <row r="9865" spans="24:24" x14ac:dyDescent="0.2">
      <c r="X9865" s="11"/>
    </row>
    <row r="9866" spans="24:24" x14ac:dyDescent="0.2">
      <c r="X9866" s="11"/>
    </row>
    <row r="9867" spans="24:24" x14ac:dyDescent="0.2">
      <c r="X9867" s="11"/>
    </row>
    <row r="9868" spans="24:24" x14ac:dyDescent="0.2">
      <c r="X9868" s="11"/>
    </row>
    <row r="9869" spans="24:24" x14ac:dyDescent="0.2">
      <c r="X9869" s="11"/>
    </row>
    <row r="9870" spans="24:24" x14ac:dyDescent="0.2">
      <c r="X9870" s="11"/>
    </row>
    <row r="9871" spans="24:24" x14ac:dyDescent="0.2">
      <c r="X9871" s="11"/>
    </row>
    <row r="9872" spans="24:24" x14ac:dyDescent="0.2">
      <c r="X9872" s="11"/>
    </row>
    <row r="9873" spans="24:24" x14ac:dyDescent="0.2">
      <c r="X9873" s="11"/>
    </row>
    <row r="9874" spans="24:24" x14ac:dyDescent="0.2">
      <c r="X9874" s="11"/>
    </row>
    <row r="9875" spans="24:24" x14ac:dyDescent="0.2">
      <c r="X9875" s="11"/>
    </row>
    <row r="9876" spans="24:24" x14ac:dyDescent="0.2">
      <c r="X9876" s="11"/>
    </row>
    <row r="9877" spans="24:24" x14ac:dyDescent="0.2">
      <c r="X9877" s="11"/>
    </row>
    <row r="9878" spans="24:24" x14ac:dyDescent="0.2">
      <c r="X9878" s="11"/>
    </row>
    <row r="9879" spans="24:24" x14ac:dyDescent="0.2">
      <c r="X9879" s="11"/>
    </row>
    <row r="9880" spans="24:24" x14ac:dyDescent="0.2">
      <c r="X9880" s="11"/>
    </row>
    <row r="9881" spans="24:24" x14ac:dyDescent="0.2">
      <c r="X9881" s="11"/>
    </row>
    <row r="9882" spans="24:24" x14ac:dyDescent="0.2">
      <c r="X9882" s="11"/>
    </row>
    <row r="9883" spans="24:24" x14ac:dyDescent="0.2">
      <c r="X9883" s="11"/>
    </row>
    <row r="9884" spans="24:24" x14ac:dyDescent="0.2">
      <c r="X9884" s="11"/>
    </row>
    <row r="9885" spans="24:24" x14ac:dyDescent="0.2">
      <c r="X9885" s="11"/>
    </row>
    <row r="9886" spans="24:24" x14ac:dyDescent="0.2">
      <c r="X9886" s="11"/>
    </row>
    <row r="9887" spans="24:24" x14ac:dyDescent="0.2">
      <c r="X9887" s="11"/>
    </row>
    <row r="9888" spans="24:24" x14ac:dyDescent="0.2">
      <c r="X9888" s="11"/>
    </row>
    <row r="9889" spans="24:24" x14ac:dyDescent="0.2">
      <c r="X9889" s="11"/>
    </row>
    <row r="9890" spans="24:24" x14ac:dyDescent="0.2">
      <c r="X9890" s="11"/>
    </row>
    <row r="9891" spans="24:24" x14ac:dyDescent="0.2">
      <c r="X9891" s="11"/>
    </row>
    <row r="9892" spans="24:24" x14ac:dyDescent="0.2">
      <c r="X9892" s="11"/>
    </row>
    <row r="9893" spans="24:24" x14ac:dyDescent="0.2">
      <c r="X9893" s="11"/>
    </row>
    <row r="9894" spans="24:24" x14ac:dyDescent="0.2">
      <c r="X9894" s="11"/>
    </row>
    <row r="9895" spans="24:24" x14ac:dyDescent="0.2">
      <c r="X9895" s="11"/>
    </row>
    <row r="9896" spans="24:24" x14ac:dyDescent="0.2">
      <c r="X9896" s="11"/>
    </row>
    <row r="9897" spans="24:24" x14ac:dyDescent="0.2">
      <c r="X9897" s="11"/>
    </row>
    <row r="9898" spans="24:24" x14ac:dyDescent="0.2">
      <c r="X9898" s="11"/>
    </row>
    <row r="9899" spans="24:24" x14ac:dyDescent="0.2">
      <c r="X9899" s="11"/>
    </row>
    <row r="9900" spans="24:24" x14ac:dyDescent="0.2">
      <c r="X9900" s="11"/>
    </row>
    <row r="9901" spans="24:24" x14ac:dyDescent="0.2">
      <c r="X9901" s="11"/>
    </row>
    <row r="9902" spans="24:24" x14ac:dyDescent="0.2">
      <c r="X9902" s="11"/>
    </row>
    <row r="9903" spans="24:24" x14ac:dyDescent="0.2">
      <c r="X9903" s="11"/>
    </row>
    <row r="9904" spans="24:24" x14ac:dyDescent="0.2">
      <c r="X9904" s="11"/>
    </row>
    <row r="9905" spans="24:24" x14ac:dyDescent="0.2">
      <c r="X9905" s="11"/>
    </row>
    <row r="9906" spans="24:24" x14ac:dyDescent="0.2">
      <c r="X9906" s="11"/>
    </row>
    <row r="9907" spans="24:24" x14ac:dyDescent="0.2">
      <c r="X9907" s="11"/>
    </row>
    <row r="9908" spans="24:24" x14ac:dyDescent="0.2">
      <c r="X9908" s="11"/>
    </row>
    <row r="9909" spans="24:24" x14ac:dyDescent="0.2">
      <c r="X9909" s="11"/>
    </row>
    <row r="9910" spans="24:24" x14ac:dyDescent="0.2">
      <c r="X9910" s="11"/>
    </row>
    <row r="9911" spans="24:24" x14ac:dyDescent="0.2">
      <c r="X9911" s="11"/>
    </row>
    <row r="9912" spans="24:24" x14ac:dyDescent="0.2">
      <c r="X9912" s="11"/>
    </row>
    <row r="9913" spans="24:24" x14ac:dyDescent="0.2">
      <c r="X9913" s="11"/>
    </row>
    <row r="9914" spans="24:24" x14ac:dyDescent="0.2">
      <c r="X9914" s="11"/>
    </row>
    <row r="9915" spans="24:24" x14ac:dyDescent="0.2">
      <c r="X9915" s="11"/>
    </row>
    <row r="9916" spans="24:24" x14ac:dyDescent="0.2">
      <c r="X9916" s="11"/>
    </row>
    <row r="9917" spans="24:24" x14ac:dyDescent="0.2">
      <c r="X9917" s="11"/>
    </row>
    <row r="9918" spans="24:24" x14ac:dyDescent="0.2">
      <c r="X9918" s="11"/>
    </row>
    <row r="9919" spans="24:24" x14ac:dyDescent="0.2">
      <c r="X9919" s="11"/>
    </row>
    <row r="9920" spans="24:24" x14ac:dyDescent="0.2">
      <c r="X9920" s="11"/>
    </row>
    <row r="9921" spans="24:24" x14ac:dyDescent="0.2">
      <c r="X9921" s="11"/>
    </row>
    <row r="9922" spans="24:24" x14ac:dyDescent="0.2">
      <c r="X9922" s="11"/>
    </row>
    <row r="9923" spans="24:24" x14ac:dyDescent="0.2">
      <c r="X9923" s="11"/>
    </row>
    <row r="9924" spans="24:24" x14ac:dyDescent="0.2">
      <c r="X9924" s="11"/>
    </row>
    <row r="9925" spans="24:24" x14ac:dyDescent="0.2">
      <c r="X9925" s="11"/>
    </row>
    <row r="9926" spans="24:24" x14ac:dyDescent="0.2">
      <c r="X9926" s="11"/>
    </row>
    <row r="9927" spans="24:24" x14ac:dyDescent="0.2">
      <c r="X9927" s="11"/>
    </row>
    <row r="9928" spans="24:24" x14ac:dyDescent="0.2">
      <c r="X9928" s="11"/>
    </row>
    <row r="9929" spans="24:24" x14ac:dyDescent="0.2">
      <c r="X9929" s="11"/>
    </row>
    <row r="9930" spans="24:24" x14ac:dyDescent="0.2">
      <c r="X9930" s="11"/>
    </row>
    <row r="9931" spans="24:24" x14ac:dyDescent="0.2">
      <c r="X9931" s="11"/>
    </row>
    <row r="9932" spans="24:24" x14ac:dyDescent="0.2">
      <c r="X9932" s="11"/>
    </row>
    <row r="9933" spans="24:24" x14ac:dyDescent="0.2">
      <c r="X9933" s="11"/>
    </row>
    <row r="9934" spans="24:24" x14ac:dyDescent="0.2">
      <c r="X9934" s="11"/>
    </row>
    <row r="9935" spans="24:24" x14ac:dyDescent="0.2">
      <c r="X9935" s="11"/>
    </row>
    <row r="9936" spans="24:24" x14ac:dyDescent="0.2">
      <c r="X9936" s="11"/>
    </row>
    <row r="9937" spans="24:24" x14ac:dyDescent="0.2">
      <c r="X9937" s="11"/>
    </row>
    <row r="9938" spans="24:24" x14ac:dyDescent="0.2">
      <c r="X9938" s="11"/>
    </row>
    <row r="9939" spans="24:24" x14ac:dyDescent="0.2">
      <c r="X9939" s="11"/>
    </row>
    <row r="9940" spans="24:24" x14ac:dyDescent="0.2">
      <c r="X9940" s="11"/>
    </row>
    <row r="9941" spans="24:24" x14ac:dyDescent="0.2">
      <c r="X9941" s="11"/>
    </row>
    <row r="9942" spans="24:24" x14ac:dyDescent="0.2">
      <c r="X9942" s="11"/>
    </row>
    <row r="9943" spans="24:24" x14ac:dyDescent="0.2">
      <c r="X9943" s="11"/>
    </row>
    <row r="9944" spans="24:24" x14ac:dyDescent="0.2">
      <c r="X9944" s="11"/>
    </row>
    <row r="9945" spans="24:24" x14ac:dyDescent="0.2">
      <c r="X9945" s="11"/>
    </row>
    <row r="9946" spans="24:24" x14ac:dyDescent="0.2">
      <c r="X9946" s="11"/>
    </row>
    <row r="9947" spans="24:24" x14ac:dyDescent="0.2">
      <c r="X9947" s="11"/>
    </row>
    <row r="9948" spans="24:24" x14ac:dyDescent="0.2">
      <c r="X9948" s="11"/>
    </row>
    <row r="9949" spans="24:24" x14ac:dyDescent="0.2">
      <c r="X9949" s="11"/>
    </row>
    <row r="9950" spans="24:24" x14ac:dyDescent="0.2">
      <c r="X9950" s="11"/>
    </row>
    <row r="9951" spans="24:24" x14ac:dyDescent="0.2">
      <c r="X9951" s="11"/>
    </row>
    <row r="9952" spans="24:24" x14ac:dyDescent="0.2">
      <c r="X9952" s="11"/>
    </row>
    <row r="9953" spans="24:24" x14ac:dyDescent="0.2">
      <c r="X9953" s="11"/>
    </row>
    <row r="9954" spans="24:24" x14ac:dyDescent="0.2">
      <c r="X9954" s="11"/>
    </row>
    <row r="9955" spans="24:24" x14ac:dyDescent="0.2">
      <c r="X9955" s="11"/>
    </row>
    <row r="9956" spans="24:24" x14ac:dyDescent="0.2">
      <c r="X9956" s="11"/>
    </row>
    <row r="9957" spans="24:24" x14ac:dyDescent="0.2">
      <c r="X9957" s="11"/>
    </row>
    <row r="9958" spans="24:24" x14ac:dyDescent="0.2">
      <c r="X9958" s="11"/>
    </row>
    <row r="9959" spans="24:24" x14ac:dyDescent="0.2">
      <c r="X9959" s="11"/>
    </row>
    <row r="9960" spans="24:24" x14ac:dyDescent="0.2">
      <c r="X9960" s="11"/>
    </row>
    <row r="9961" spans="24:24" x14ac:dyDescent="0.2">
      <c r="X9961" s="11"/>
    </row>
    <row r="9962" spans="24:24" x14ac:dyDescent="0.2">
      <c r="X9962" s="11"/>
    </row>
    <row r="9963" spans="24:24" x14ac:dyDescent="0.2">
      <c r="X9963" s="11"/>
    </row>
    <row r="9964" spans="24:24" x14ac:dyDescent="0.2">
      <c r="X9964" s="11"/>
    </row>
    <row r="9965" spans="24:24" x14ac:dyDescent="0.2">
      <c r="X9965" s="11"/>
    </row>
    <row r="9966" spans="24:24" x14ac:dyDescent="0.2">
      <c r="X9966" s="11"/>
    </row>
    <row r="9967" spans="24:24" x14ac:dyDescent="0.2">
      <c r="X9967" s="11"/>
    </row>
    <row r="9968" spans="24:24" x14ac:dyDescent="0.2">
      <c r="X9968" s="11"/>
    </row>
    <row r="9969" spans="24:24" x14ac:dyDescent="0.2">
      <c r="X9969" s="11"/>
    </row>
    <row r="9970" spans="24:24" x14ac:dyDescent="0.2">
      <c r="X9970" s="11"/>
    </row>
    <row r="9971" spans="24:24" x14ac:dyDescent="0.2">
      <c r="X9971" s="11"/>
    </row>
    <row r="9972" spans="24:24" x14ac:dyDescent="0.2">
      <c r="X9972" s="11"/>
    </row>
    <row r="9973" spans="24:24" x14ac:dyDescent="0.2">
      <c r="X9973" s="11"/>
    </row>
    <row r="9974" spans="24:24" x14ac:dyDescent="0.2">
      <c r="X9974" s="11"/>
    </row>
    <row r="9975" spans="24:24" x14ac:dyDescent="0.2">
      <c r="X9975" s="11"/>
    </row>
    <row r="9976" spans="24:24" x14ac:dyDescent="0.2">
      <c r="X9976" s="11"/>
    </row>
    <row r="9977" spans="24:24" x14ac:dyDescent="0.2">
      <c r="X9977" s="11"/>
    </row>
    <row r="9978" spans="24:24" x14ac:dyDescent="0.2">
      <c r="X9978" s="11"/>
    </row>
    <row r="9979" spans="24:24" x14ac:dyDescent="0.2">
      <c r="X9979" s="11"/>
    </row>
    <row r="9980" spans="24:24" x14ac:dyDescent="0.2">
      <c r="X9980" s="11"/>
    </row>
    <row r="9981" spans="24:24" x14ac:dyDescent="0.2">
      <c r="X9981" s="11"/>
    </row>
    <row r="9982" spans="24:24" x14ac:dyDescent="0.2">
      <c r="X9982" s="11"/>
    </row>
    <row r="9983" spans="24:24" x14ac:dyDescent="0.2">
      <c r="X9983" s="11"/>
    </row>
    <row r="9984" spans="24:24" x14ac:dyDescent="0.2">
      <c r="X9984" s="11"/>
    </row>
    <row r="9985" spans="24:24" x14ac:dyDescent="0.2">
      <c r="X9985" s="11"/>
    </row>
    <row r="9986" spans="24:24" x14ac:dyDescent="0.2">
      <c r="X9986" s="11"/>
    </row>
    <row r="9987" spans="24:24" x14ac:dyDescent="0.2">
      <c r="X9987" s="11"/>
    </row>
    <row r="9988" spans="24:24" x14ac:dyDescent="0.2">
      <c r="X9988" s="11"/>
    </row>
    <row r="9989" spans="24:24" x14ac:dyDescent="0.2">
      <c r="X9989" s="11"/>
    </row>
    <row r="9990" spans="24:24" x14ac:dyDescent="0.2">
      <c r="X9990" s="11"/>
    </row>
    <row r="9991" spans="24:24" x14ac:dyDescent="0.2">
      <c r="X9991" s="11"/>
    </row>
    <row r="9992" spans="24:24" x14ac:dyDescent="0.2">
      <c r="X9992" s="11"/>
    </row>
    <row r="9993" spans="24:24" x14ac:dyDescent="0.2">
      <c r="X9993" s="11"/>
    </row>
    <row r="9994" spans="24:24" x14ac:dyDescent="0.2">
      <c r="X9994" s="11"/>
    </row>
    <row r="9995" spans="24:24" x14ac:dyDescent="0.2">
      <c r="X9995" s="11"/>
    </row>
    <row r="9996" spans="24:24" x14ac:dyDescent="0.2">
      <c r="X9996" s="11"/>
    </row>
    <row r="9997" spans="24:24" x14ac:dyDescent="0.2">
      <c r="X9997" s="11"/>
    </row>
    <row r="9998" spans="24:24" x14ac:dyDescent="0.2">
      <c r="X9998" s="11"/>
    </row>
    <row r="9999" spans="24:24" x14ac:dyDescent="0.2">
      <c r="X9999" s="11"/>
    </row>
    <row r="10000" spans="24:24" x14ac:dyDescent="0.2">
      <c r="X10000" s="11"/>
    </row>
    <row r="10001" spans="24:24" x14ac:dyDescent="0.2">
      <c r="X10001" s="11"/>
    </row>
    <row r="10002" spans="24:24" x14ac:dyDescent="0.2">
      <c r="X10002" s="11"/>
    </row>
    <row r="10003" spans="24:24" x14ac:dyDescent="0.2">
      <c r="X10003" s="11"/>
    </row>
    <row r="10004" spans="24:24" x14ac:dyDescent="0.2">
      <c r="X10004" s="11"/>
    </row>
    <row r="10005" spans="24:24" x14ac:dyDescent="0.2">
      <c r="X10005" s="11"/>
    </row>
    <row r="10006" spans="24:24" x14ac:dyDescent="0.2">
      <c r="X10006" s="11"/>
    </row>
    <row r="10007" spans="24:24" x14ac:dyDescent="0.2">
      <c r="X10007" s="11"/>
    </row>
    <row r="10008" spans="24:24" x14ac:dyDescent="0.2">
      <c r="X10008" s="11"/>
    </row>
    <row r="10009" spans="24:24" x14ac:dyDescent="0.2">
      <c r="X10009" s="11"/>
    </row>
    <row r="10010" spans="24:24" x14ac:dyDescent="0.2">
      <c r="X10010" s="11"/>
    </row>
    <row r="10011" spans="24:24" x14ac:dyDescent="0.2">
      <c r="X10011" s="11"/>
    </row>
    <row r="10012" spans="24:24" x14ac:dyDescent="0.2">
      <c r="X10012" s="11"/>
    </row>
    <row r="10013" spans="24:24" x14ac:dyDescent="0.2">
      <c r="X10013" s="11"/>
    </row>
    <row r="10014" spans="24:24" x14ac:dyDescent="0.2">
      <c r="X10014" s="11"/>
    </row>
    <row r="10015" spans="24:24" x14ac:dyDescent="0.2">
      <c r="X10015" s="11"/>
    </row>
    <row r="10016" spans="24:24" x14ac:dyDescent="0.2">
      <c r="X10016" s="11"/>
    </row>
    <row r="10017" spans="24:24" x14ac:dyDescent="0.2">
      <c r="X10017" s="11"/>
    </row>
    <row r="10018" spans="24:24" x14ac:dyDescent="0.2">
      <c r="X10018" s="11"/>
    </row>
    <row r="10019" spans="24:24" x14ac:dyDescent="0.2">
      <c r="X10019" s="11"/>
    </row>
    <row r="10020" spans="24:24" x14ac:dyDescent="0.2">
      <c r="X10020" s="11"/>
    </row>
    <row r="10021" spans="24:24" x14ac:dyDescent="0.2">
      <c r="X10021" s="11"/>
    </row>
    <row r="10022" spans="24:24" x14ac:dyDescent="0.2">
      <c r="X10022" s="11"/>
    </row>
    <row r="10023" spans="24:24" x14ac:dyDescent="0.2">
      <c r="X10023" s="11"/>
    </row>
    <row r="10024" spans="24:24" x14ac:dyDescent="0.2">
      <c r="X10024" s="11"/>
    </row>
    <row r="10025" spans="24:24" x14ac:dyDescent="0.2">
      <c r="X10025" s="11"/>
    </row>
    <row r="10026" spans="24:24" x14ac:dyDescent="0.2">
      <c r="X10026" s="11"/>
    </row>
    <row r="10027" spans="24:24" x14ac:dyDescent="0.2">
      <c r="X10027" s="11"/>
    </row>
    <row r="10028" spans="24:24" x14ac:dyDescent="0.2">
      <c r="X10028" s="11"/>
    </row>
    <row r="10029" spans="24:24" x14ac:dyDescent="0.2">
      <c r="X10029" s="11"/>
    </row>
    <row r="10030" spans="24:24" x14ac:dyDescent="0.2">
      <c r="X10030" s="11"/>
    </row>
    <row r="10031" spans="24:24" x14ac:dyDescent="0.2">
      <c r="X10031" s="11"/>
    </row>
    <row r="10032" spans="24:24" x14ac:dyDescent="0.2">
      <c r="X10032" s="11"/>
    </row>
    <row r="10033" spans="24:24" x14ac:dyDescent="0.2">
      <c r="X10033" s="11"/>
    </row>
    <row r="10034" spans="24:24" x14ac:dyDescent="0.2">
      <c r="X10034" s="11"/>
    </row>
    <row r="10035" spans="24:24" x14ac:dyDescent="0.2">
      <c r="X10035" s="11"/>
    </row>
    <row r="10036" spans="24:24" x14ac:dyDescent="0.2">
      <c r="X10036" s="11"/>
    </row>
    <row r="10037" spans="24:24" x14ac:dyDescent="0.2">
      <c r="X10037" s="11"/>
    </row>
    <row r="10038" spans="24:24" x14ac:dyDescent="0.2">
      <c r="X10038" s="11"/>
    </row>
    <row r="10039" spans="24:24" x14ac:dyDescent="0.2">
      <c r="X10039" s="11"/>
    </row>
    <row r="10040" spans="24:24" x14ac:dyDescent="0.2">
      <c r="X10040" s="11"/>
    </row>
    <row r="10041" spans="24:24" x14ac:dyDescent="0.2">
      <c r="X10041" s="11"/>
    </row>
    <row r="10042" spans="24:24" x14ac:dyDescent="0.2">
      <c r="X10042" s="11"/>
    </row>
    <row r="10043" spans="24:24" x14ac:dyDescent="0.2">
      <c r="X10043" s="11"/>
    </row>
    <row r="10044" spans="24:24" x14ac:dyDescent="0.2">
      <c r="X10044" s="11"/>
    </row>
    <row r="10045" spans="24:24" x14ac:dyDescent="0.2">
      <c r="X10045" s="11"/>
    </row>
    <row r="10046" spans="24:24" x14ac:dyDescent="0.2">
      <c r="X10046" s="11"/>
    </row>
    <row r="10047" spans="24:24" x14ac:dyDescent="0.2">
      <c r="X10047" s="11"/>
    </row>
    <row r="10048" spans="24:24" x14ac:dyDescent="0.2">
      <c r="X10048" s="11"/>
    </row>
    <row r="10049" spans="24:24" x14ac:dyDescent="0.2">
      <c r="X10049" s="11"/>
    </row>
    <row r="10050" spans="24:24" x14ac:dyDescent="0.2">
      <c r="X10050" s="11"/>
    </row>
    <row r="10051" spans="24:24" x14ac:dyDescent="0.2">
      <c r="X10051" s="11"/>
    </row>
    <row r="10052" spans="24:24" x14ac:dyDescent="0.2">
      <c r="X10052" s="11"/>
    </row>
    <row r="10053" spans="24:24" x14ac:dyDescent="0.2">
      <c r="X10053" s="11"/>
    </row>
    <row r="10054" spans="24:24" x14ac:dyDescent="0.2">
      <c r="X10054" s="11"/>
    </row>
    <row r="10055" spans="24:24" x14ac:dyDescent="0.2">
      <c r="X10055" s="11"/>
    </row>
    <row r="10056" spans="24:24" x14ac:dyDescent="0.2">
      <c r="X10056" s="11"/>
    </row>
    <row r="10057" spans="24:24" x14ac:dyDescent="0.2">
      <c r="X10057" s="11"/>
    </row>
    <row r="10058" spans="24:24" x14ac:dyDescent="0.2">
      <c r="X10058" s="11"/>
    </row>
    <row r="10059" spans="24:24" x14ac:dyDescent="0.2">
      <c r="X10059" s="11"/>
    </row>
    <row r="10060" spans="24:24" x14ac:dyDescent="0.2">
      <c r="X10060" s="11"/>
    </row>
    <row r="10061" spans="24:24" x14ac:dyDescent="0.2">
      <c r="X10061" s="11"/>
    </row>
    <row r="10062" spans="24:24" x14ac:dyDescent="0.2">
      <c r="X10062" s="11"/>
    </row>
    <row r="10063" spans="24:24" x14ac:dyDescent="0.2">
      <c r="X10063" s="11"/>
    </row>
    <row r="10064" spans="24:24" x14ac:dyDescent="0.2">
      <c r="X10064" s="11"/>
    </row>
    <row r="10065" spans="24:24" x14ac:dyDescent="0.2">
      <c r="X10065" s="11"/>
    </row>
    <row r="10066" spans="24:24" x14ac:dyDescent="0.2">
      <c r="X10066" s="11"/>
    </row>
    <row r="10067" spans="24:24" x14ac:dyDescent="0.2">
      <c r="X10067" s="11"/>
    </row>
    <row r="10068" spans="24:24" x14ac:dyDescent="0.2">
      <c r="X10068" s="11"/>
    </row>
    <row r="10069" spans="24:24" x14ac:dyDescent="0.2">
      <c r="X10069" s="11"/>
    </row>
    <row r="10070" spans="24:24" x14ac:dyDescent="0.2">
      <c r="X10070" s="11"/>
    </row>
    <row r="10071" spans="24:24" x14ac:dyDescent="0.2">
      <c r="X10071" s="11"/>
    </row>
    <row r="10072" spans="24:24" x14ac:dyDescent="0.2">
      <c r="X10072" s="11"/>
    </row>
    <row r="10073" spans="24:24" x14ac:dyDescent="0.2">
      <c r="X10073" s="11"/>
    </row>
    <row r="10074" spans="24:24" x14ac:dyDescent="0.2">
      <c r="X10074" s="11"/>
    </row>
    <row r="10075" spans="24:24" x14ac:dyDescent="0.2">
      <c r="X10075" s="11"/>
    </row>
    <row r="10076" spans="24:24" x14ac:dyDescent="0.2">
      <c r="X10076" s="11"/>
    </row>
    <row r="10077" spans="24:24" x14ac:dyDescent="0.2">
      <c r="X10077" s="11"/>
    </row>
    <row r="10078" spans="24:24" x14ac:dyDescent="0.2">
      <c r="X10078" s="11"/>
    </row>
    <row r="10079" spans="24:24" x14ac:dyDescent="0.2">
      <c r="X10079" s="11"/>
    </row>
    <row r="10080" spans="24:24" x14ac:dyDescent="0.2">
      <c r="X10080" s="11"/>
    </row>
    <row r="10081" spans="24:24" x14ac:dyDescent="0.2">
      <c r="X10081" s="11"/>
    </row>
    <row r="10082" spans="24:24" x14ac:dyDescent="0.2">
      <c r="X10082" s="11"/>
    </row>
    <row r="10083" spans="24:24" x14ac:dyDescent="0.2">
      <c r="X10083" s="11"/>
    </row>
    <row r="10084" spans="24:24" x14ac:dyDescent="0.2">
      <c r="X10084" s="11"/>
    </row>
    <row r="10085" spans="24:24" x14ac:dyDescent="0.2">
      <c r="X10085" s="11"/>
    </row>
    <row r="10086" spans="24:24" x14ac:dyDescent="0.2">
      <c r="X10086" s="11"/>
    </row>
    <row r="10087" spans="24:24" x14ac:dyDescent="0.2">
      <c r="X10087" s="11"/>
    </row>
    <row r="10088" spans="24:24" x14ac:dyDescent="0.2">
      <c r="X10088" s="11"/>
    </row>
    <row r="10089" spans="24:24" x14ac:dyDescent="0.2">
      <c r="X10089" s="11"/>
    </row>
    <row r="10090" spans="24:24" x14ac:dyDescent="0.2">
      <c r="X10090" s="11"/>
    </row>
    <row r="10091" spans="24:24" x14ac:dyDescent="0.2">
      <c r="X10091" s="11"/>
    </row>
    <row r="10092" spans="24:24" x14ac:dyDescent="0.2">
      <c r="X10092" s="11"/>
    </row>
    <row r="10093" spans="24:24" x14ac:dyDescent="0.2">
      <c r="X10093" s="11"/>
    </row>
    <row r="10094" spans="24:24" x14ac:dyDescent="0.2">
      <c r="X10094" s="11"/>
    </row>
    <row r="10095" spans="24:24" x14ac:dyDescent="0.2">
      <c r="X10095" s="11"/>
    </row>
    <row r="10096" spans="24:24" x14ac:dyDescent="0.2">
      <c r="X10096" s="11"/>
    </row>
    <row r="10097" spans="24:24" x14ac:dyDescent="0.2">
      <c r="X10097" s="11"/>
    </row>
    <row r="10098" spans="24:24" x14ac:dyDescent="0.2">
      <c r="X10098" s="11"/>
    </row>
    <row r="10099" spans="24:24" x14ac:dyDescent="0.2">
      <c r="X10099" s="11"/>
    </row>
    <row r="10100" spans="24:24" x14ac:dyDescent="0.2">
      <c r="X10100" s="11"/>
    </row>
    <row r="10101" spans="24:24" x14ac:dyDescent="0.2">
      <c r="X10101" s="11"/>
    </row>
    <row r="10102" spans="24:24" x14ac:dyDescent="0.2">
      <c r="X10102" s="11"/>
    </row>
    <row r="10103" spans="24:24" x14ac:dyDescent="0.2">
      <c r="X10103" s="11"/>
    </row>
    <row r="10104" spans="24:24" x14ac:dyDescent="0.2">
      <c r="X10104" s="11"/>
    </row>
    <row r="10105" spans="24:24" x14ac:dyDescent="0.2">
      <c r="X10105" s="11"/>
    </row>
    <row r="10106" spans="24:24" x14ac:dyDescent="0.2">
      <c r="X10106" s="11"/>
    </row>
    <row r="10107" spans="24:24" x14ac:dyDescent="0.2">
      <c r="X10107" s="11"/>
    </row>
    <row r="10108" spans="24:24" x14ac:dyDescent="0.2">
      <c r="X10108" s="11"/>
    </row>
    <row r="10109" spans="24:24" x14ac:dyDescent="0.2">
      <c r="X10109" s="11"/>
    </row>
    <row r="10110" spans="24:24" x14ac:dyDescent="0.2">
      <c r="X10110" s="11"/>
    </row>
    <row r="10111" spans="24:24" x14ac:dyDescent="0.2">
      <c r="X10111" s="11"/>
    </row>
    <row r="10112" spans="24:24" x14ac:dyDescent="0.2">
      <c r="X10112" s="11"/>
    </row>
    <row r="10113" spans="24:24" x14ac:dyDescent="0.2">
      <c r="X10113" s="11"/>
    </row>
    <row r="10114" spans="24:24" x14ac:dyDescent="0.2">
      <c r="X10114" s="11"/>
    </row>
    <row r="10115" spans="24:24" x14ac:dyDescent="0.2">
      <c r="X10115" s="11"/>
    </row>
    <row r="10116" spans="24:24" x14ac:dyDescent="0.2">
      <c r="X10116" s="11"/>
    </row>
    <row r="10117" spans="24:24" x14ac:dyDescent="0.2">
      <c r="X10117" s="11"/>
    </row>
    <row r="10118" spans="24:24" x14ac:dyDescent="0.2">
      <c r="X10118" s="11"/>
    </row>
    <row r="10119" spans="24:24" x14ac:dyDescent="0.2">
      <c r="X10119" s="11"/>
    </row>
    <row r="10120" spans="24:24" x14ac:dyDescent="0.2">
      <c r="X10120" s="11"/>
    </row>
    <row r="10121" spans="24:24" x14ac:dyDescent="0.2">
      <c r="X10121" s="11"/>
    </row>
    <row r="10122" spans="24:24" x14ac:dyDescent="0.2">
      <c r="X10122" s="11"/>
    </row>
    <row r="10123" spans="24:24" x14ac:dyDescent="0.2">
      <c r="X10123" s="11"/>
    </row>
    <row r="10124" spans="24:24" x14ac:dyDescent="0.2">
      <c r="X10124" s="11"/>
    </row>
    <row r="10125" spans="24:24" x14ac:dyDescent="0.2">
      <c r="X10125" s="11"/>
    </row>
    <row r="10126" spans="24:24" x14ac:dyDescent="0.2">
      <c r="X10126" s="11"/>
    </row>
    <row r="10127" spans="24:24" x14ac:dyDescent="0.2">
      <c r="X10127" s="11"/>
    </row>
    <row r="10128" spans="24:24" x14ac:dyDescent="0.2">
      <c r="X10128" s="11"/>
    </row>
    <row r="10129" spans="24:24" x14ac:dyDescent="0.2">
      <c r="X10129" s="11"/>
    </row>
    <row r="10130" spans="24:24" x14ac:dyDescent="0.2">
      <c r="X10130" s="11"/>
    </row>
    <row r="10131" spans="24:24" x14ac:dyDescent="0.2">
      <c r="X10131" s="11"/>
    </row>
    <row r="10132" spans="24:24" x14ac:dyDescent="0.2">
      <c r="X10132" s="11"/>
    </row>
    <row r="10133" spans="24:24" x14ac:dyDescent="0.2">
      <c r="X10133" s="11"/>
    </row>
    <row r="10134" spans="24:24" x14ac:dyDescent="0.2">
      <c r="X10134" s="11"/>
    </row>
    <row r="10135" spans="24:24" x14ac:dyDescent="0.2">
      <c r="X10135" s="11"/>
    </row>
    <row r="10136" spans="24:24" x14ac:dyDescent="0.2">
      <c r="X10136" s="11"/>
    </row>
    <row r="10137" spans="24:24" x14ac:dyDescent="0.2">
      <c r="X10137" s="11"/>
    </row>
    <row r="10138" spans="24:24" x14ac:dyDescent="0.2">
      <c r="X10138" s="11"/>
    </row>
    <row r="10139" spans="24:24" x14ac:dyDescent="0.2">
      <c r="X10139" s="11"/>
    </row>
    <row r="10140" spans="24:24" x14ac:dyDescent="0.2">
      <c r="X10140" s="11"/>
    </row>
    <row r="10141" spans="24:24" x14ac:dyDescent="0.2">
      <c r="X10141" s="11"/>
    </row>
    <row r="10142" spans="24:24" x14ac:dyDescent="0.2">
      <c r="X10142" s="11"/>
    </row>
    <row r="10143" spans="24:24" x14ac:dyDescent="0.2">
      <c r="X10143" s="11"/>
    </row>
    <row r="10144" spans="24:24" x14ac:dyDescent="0.2">
      <c r="X10144" s="11"/>
    </row>
    <row r="10145" spans="24:24" x14ac:dyDescent="0.2">
      <c r="X10145" s="11"/>
    </row>
    <row r="10146" spans="24:24" x14ac:dyDescent="0.2">
      <c r="X10146" s="11"/>
    </row>
    <row r="10147" spans="24:24" x14ac:dyDescent="0.2">
      <c r="X10147" s="11"/>
    </row>
    <row r="10148" spans="24:24" x14ac:dyDescent="0.2">
      <c r="X10148" s="11"/>
    </row>
    <row r="10149" spans="24:24" x14ac:dyDescent="0.2">
      <c r="X10149" s="11"/>
    </row>
    <row r="10150" spans="24:24" x14ac:dyDescent="0.2">
      <c r="X10150" s="11"/>
    </row>
    <row r="10151" spans="24:24" x14ac:dyDescent="0.2">
      <c r="X10151" s="11"/>
    </row>
    <row r="10152" spans="24:24" x14ac:dyDescent="0.2">
      <c r="X10152" s="11"/>
    </row>
    <row r="10153" spans="24:24" x14ac:dyDescent="0.2">
      <c r="X10153" s="11"/>
    </row>
    <row r="10154" spans="24:24" x14ac:dyDescent="0.2">
      <c r="X10154" s="11"/>
    </row>
    <row r="10155" spans="24:24" x14ac:dyDescent="0.2">
      <c r="X10155" s="11"/>
    </row>
    <row r="10156" spans="24:24" x14ac:dyDescent="0.2">
      <c r="X10156" s="11"/>
    </row>
    <row r="10157" spans="24:24" x14ac:dyDescent="0.2">
      <c r="X10157" s="11"/>
    </row>
    <row r="10158" spans="24:24" x14ac:dyDescent="0.2">
      <c r="X10158" s="11"/>
    </row>
    <row r="10159" spans="24:24" x14ac:dyDescent="0.2">
      <c r="X10159" s="11"/>
    </row>
    <row r="10160" spans="24:24" x14ac:dyDescent="0.2">
      <c r="X10160" s="11"/>
    </row>
    <row r="10161" spans="24:24" x14ac:dyDescent="0.2">
      <c r="X10161" s="11"/>
    </row>
    <row r="10162" spans="24:24" x14ac:dyDescent="0.2">
      <c r="X10162" s="11"/>
    </row>
    <row r="10163" spans="24:24" x14ac:dyDescent="0.2">
      <c r="X10163" s="11"/>
    </row>
    <row r="10164" spans="24:24" x14ac:dyDescent="0.2">
      <c r="X10164" s="11"/>
    </row>
    <row r="10165" spans="24:24" x14ac:dyDescent="0.2">
      <c r="X10165" s="11"/>
    </row>
    <row r="10166" spans="24:24" x14ac:dyDescent="0.2">
      <c r="X10166" s="11"/>
    </row>
    <row r="10167" spans="24:24" x14ac:dyDescent="0.2">
      <c r="X10167" s="11"/>
    </row>
    <row r="10168" spans="24:24" x14ac:dyDescent="0.2">
      <c r="X10168" s="11"/>
    </row>
    <row r="10169" spans="24:24" x14ac:dyDescent="0.2">
      <c r="X10169" s="11"/>
    </row>
    <row r="10170" spans="24:24" x14ac:dyDescent="0.2">
      <c r="X10170" s="11"/>
    </row>
    <row r="10171" spans="24:24" x14ac:dyDescent="0.2">
      <c r="X10171" s="11"/>
    </row>
    <row r="10172" spans="24:24" x14ac:dyDescent="0.2">
      <c r="X10172" s="11"/>
    </row>
    <row r="10173" spans="24:24" x14ac:dyDescent="0.2">
      <c r="X10173" s="11"/>
    </row>
    <row r="10174" spans="24:24" x14ac:dyDescent="0.2">
      <c r="X10174" s="11"/>
    </row>
    <row r="10175" spans="24:24" x14ac:dyDescent="0.2">
      <c r="X10175" s="11"/>
    </row>
    <row r="10176" spans="24:24" x14ac:dyDescent="0.2">
      <c r="X10176" s="11"/>
    </row>
    <row r="10177" spans="24:24" x14ac:dyDescent="0.2">
      <c r="X10177" s="11"/>
    </row>
    <row r="10178" spans="24:24" x14ac:dyDescent="0.2">
      <c r="X10178" s="11"/>
    </row>
    <row r="10179" spans="24:24" x14ac:dyDescent="0.2">
      <c r="X10179" s="11"/>
    </row>
    <row r="10180" spans="24:24" x14ac:dyDescent="0.2">
      <c r="X10180" s="11"/>
    </row>
    <row r="10181" spans="24:24" x14ac:dyDescent="0.2">
      <c r="X10181" s="11"/>
    </row>
    <row r="10182" spans="24:24" x14ac:dyDescent="0.2">
      <c r="X10182" s="11"/>
    </row>
    <row r="10183" spans="24:24" x14ac:dyDescent="0.2">
      <c r="X10183" s="11"/>
    </row>
    <row r="10184" spans="24:24" x14ac:dyDescent="0.2">
      <c r="X10184" s="11"/>
    </row>
    <row r="10185" spans="24:24" x14ac:dyDescent="0.2">
      <c r="X10185" s="11"/>
    </row>
    <row r="10186" spans="24:24" x14ac:dyDescent="0.2">
      <c r="X10186" s="11"/>
    </row>
    <row r="10187" spans="24:24" x14ac:dyDescent="0.2">
      <c r="X10187" s="11"/>
    </row>
    <row r="10188" spans="24:24" x14ac:dyDescent="0.2">
      <c r="X10188" s="11"/>
    </row>
    <row r="10189" spans="24:24" x14ac:dyDescent="0.2">
      <c r="X10189" s="11"/>
    </row>
    <row r="10190" spans="24:24" x14ac:dyDescent="0.2">
      <c r="X10190" s="11"/>
    </row>
    <row r="10191" spans="24:24" x14ac:dyDescent="0.2">
      <c r="X10191" s="11"/>
    </row>
    <row r="10192" spans="24:24" x14ac:dyDescent="0.2">
      <c r="X10192" s="11"/>
    </row>
    <row r="10193" spans="24:24" x14ac:dyDescent="0.2">
      <c r="X10193" s="11"/>
    </row>
    <row r="10194" spans="24:24" x14ac:dyDescent="0.2">
      <c r="X10194" s="11"/>
    </row>
    <row r="10195" spans="24:24" x14ac:dyDescent="0.2">
      <c r="X10195" s="11"/>
    </row>
    <row r="10196" spans="24:24" x14ac:dyDescent="0.2">
      <c r="X10196" s="11"/>
    </row>
    <row r="10197" spans="24:24" x14ac:dyDescent="0.2">
      <c r="X10197" s="11"/>
    </row>
    <row r="10198" spans="24:24" x14ac:dyDescent="0.2">
      <c r="X10198" s="11"/>
    </row>
    <row r="10199" spans="24:24" x14ac:dyDescent="0.2">
      <c r="X10199" s="11"/>
    </row>
    <row r="10200" spans="24:24" x14ac:dyDescent="0.2">
      <c r="X10200" s="11"/>
    </row>
    <row r="10201" spans="24:24" x14ac:dyDescent="0.2">
      <c r="X10201" s="11"/>
    </row>
    <row r="10202" spans="24:24" x14ac:dyDescent="0.2">
      <c r="X10202" s="11"/>
    </row>
    <row r="10203" spans="24:24" x14ac:dyDescent="0.2">
      <c r="X10203" s="11"/>
    </row>
    <row r="10204" spans="24:24" x14ac:dyDescent="0.2">
      <c r="X10204" s="11"/>
    </row>
    <row r="10205" spans="24:24" x14ac:dyDescent="0.2">
      <c r="X10205" s="11"/>
    </row>
    <row r="10206" spans="24:24" x14ac:dyDescent="0.2">
      <c r="X10206" s="11"/>
    </row>
    <row r="10207" spans="24:24" x14ac:dyDescent="0.2">
      <c r="X10207" s="11"/>
    </row>
    <row r="10208" spans="24:24" x14ac:dyDescent="0.2">
      <c r="X10208" s="11"/>
    </row>
    <row r="10209" spans="24:24" x14ac:dyDescent="0.2">
      <c r="X10209" s="11"/>
    </row>
    <row r="10210" spans="24:24" x14ac:dyDescent="0.2">
      <c r="X10210" s="11"/>
    </row>
    <row r="10211" spans="24:24" x14ac:dyDescent="0.2">
      <c r="X10211" s="11"/>
    </row>
    <row r="10212" spans="24:24" x14ac:dyDescent="0.2">
      <c r="X10212" s="11"/>
    </row>
    <row r="10213" spans="24:24" x14ac:dyDescent="0.2">
      <c r="X10213" s="11"/>
    </row>
    <row r="10214" spans="24:24" x14ac:dyDescent="0.2">
      <c r="X10214" s="11"/>
    </row>
    <row r="10215" spans="24:24" x14ac:dyDescent="0.2">
      <c r="X10215" s="11"/>
    </row>
    <row r="10216" spans="24:24" x14ac:dyDescent="0.2">
      <c r="X10216" s="11"/>
    </row>
    <row r="10217" spans="24:24" x14ac:dyDescent="0.2">
      <c r="X10217" s="11"/>
    </row>
    <row r="10218" spans="24:24" x14ac:dyDescent="0.2">
      <c r="X10218" s="11"/>
    </row>
    <row r="10219" spans="24:24" x14ac:dyDescent="0.2">
      <c r="X10219" s="11"/>
    </row>
    <row r="10220" spans="24:24" x14ac:dyDescent="0.2">
      <c r="X10220" s="11"/>
    </row>
    <row r="10221" spans="24:24" x14ac:dyDescent="0.2">
      <c r="X10221" s="11"/>
    </row>
    <row r="10222" spans="24:24" x14ac:dyDescent="0.2">
      <c r="X10222" s="11"/>
    </row>
    <row r="10223" spans="24:24" x14ac:dyDescent="0.2">
      <c r="X10223" s="11"/>
    </row>
    <row r="10224" spans="24:24" x14ac:dyDescent="0.2">
      <c r="X10224" s="11"/>
    </row>
    <row r="10225" spans="24:24" x14ac:dyDescent="0.2">
      <c r="X10225" s="11"/>
    </row>
    <row r="10226" spans="24:24" x14ac:dyDescent="0.2">
      <c r="X10226" s="11"/>
    </row>
    <row r="10227" spans="24:24" x14ac:dyDescent="0.2">
      <c r="X10227" s="11"/>
    </row>
    <row r="10228" spans="24:24" x14ac:dyDescent="0.2">
      <c r="X10228" s="11"/>
    </row>
    <row r="10229" spans="24:24" x14ac:dyDescent="0.2">
      <c r="X10229" s="11"/>
    </row>
    <row r="10230" spans="24:24" x14ac:dyDescent="0.2">
      <c r="X10230" s="11"/>
    </row>
    <row r="10231" spans="24:24" x14ac:dyDescent="0.2">
      <c r="X10231" s="11"/>
    </row>
    <row r="10232" spans="24:24" x14ac:dyDescent="0.2">
      <c r="X10232" s="11"/>
    </row>
    <row r="10233" spans="24:24" x14ac:dyDescent="0.2">
      <c r="X10233" s="11"/>
    </row>
    <row r="10234" spans="24:24" x14ac:dyDescent="0.2">
      <c r="X10234" s="11"/>
    </row>
    <row r="10235" spans="24:24" x14ac:dyDescent="0.2">
      <c r="X10235" s="11"/>
    </row>
    <row r="10236" spans="24:24" x14ac:dyDescent="0.2">
      <c r="X10236" s="11"/>
    </row>
    <row r="10237" spans="24:24" x14ac:dyDescent="0.2">
      <c r="X10237" s="11"/>
    </row>
    <row r="10238" spans="24:24" x14ac:dyDescent="0.2">
      <c r="X10238" s="11"/>
    </row>
    <row r="10239" spans="24:24" x14ac:dyDescent="0.2">
      <c r="X10239" s="11"/>
    </row>
    <row r="10240" spans="24:24" x14ac:dyDescent="0.2">
      <c r="X10240" s="11"/>
    </row>
    <row r="10241" spans="24:24" x14ac:dyDescent="0.2">
      <c r="X10241" s="11"/>
    </row>
    <row r="10242" spans="24:24" x14ac:dyDescent="0.2">
      <c r="X10242" s="11"/>
    </row>
    <row r="10243" spans="24:24" x14ac:dyDescent="0.2">
      <c r="X10243" s="11"/>
    </row>
    <row r="10244" spans="24:24" x14ac:dyDescent="0.2">
      <c r="X10244" s="11"/>
    </row>
    <row r="10245" spans="24:24" x14ac:dyDescent="0.2">
      <c r="X10245" s="11"/>
    </row>
    <row r="10246" spans="24:24" x14ac:dyDescent="0.2">
      <c r="X10246" s="11"/>
    </row>
    <row r="10247" spans="24:24" x14ac:dyDescent="0.2">
      <c r="X10247" s="11"/>
    </row>
    <row r="10248" spans="24:24" x14ac:dyDescent="0.2">
      <c r="X10248" s="11"/>
    </row>
    <row r="10249" spans="24:24" x14ac:dyDescent="0.2">
      <c r="X10249" s="11"/>
    </row>
    <row r="10250" spans="24:24" x14ac:dyDescent="0.2">
      <c r="X10250" s="11"/>
    </row>
    <row r="10251" spans="24:24" x14ac:dyDescent="0.2">
      <c r="X10251" s="11"/>
    </row>
    <row r="10252" spans="24:24" x14ac:dyDescent="0.2">
      <c r="X10252" s="11"/>
    </row>
    <row r="10253" spans="24:24" x14ac:dyDescent="0.2">
      <c r="X10253" s="11"/>
    </row>
    <row r="10254" spans="24:24" x14ac:dyDescent="0.2">
      <c r="X10254" s="11"/>
    </row>
    <row r="10255" spans="24:24" x14ac:dyDescent="0.2">
      <c r="X10255" s="11"/>
    </row>
    <row r="10256" spans="24:24" x14ac:dyDescent="0.2">
      <c r="X10256" s="11"/>
    </row>
    <row r="10257" spans="24:24" x14ac:dyDescent="0.2">
      <c r="X10257" s="11"/>
    </row>
    <row r="10258" spans="24:24" x14ac:dyDescent="0.2">
      <c r="X10258" s="11"/>
    </row>
    <row r="10259" spans="24:24" x14ac:dyDescent="0.2">
      <c r="X10259" s="11"/>
    </row>
    <row r="10260" spans="24:24" x14ac:dyDescent="0.2">
      <c r="X10260" s="11"/>
    </row>
    <row r="10261" spans="24:24" x14ac:dyDescent="0.2">
      <c r="X10261" s="11"/>
    </row>
    <row r="10262" spans="24:24" x14ac:dyDescent="0.2">
      <c r="X10262" s="11"/>
    </row>
    <row r="10263" spans="24:24" x14ac:dyDescent="0.2">
      <c r="X10263" s="11"/>
    </row>
    <row r="10264" spans="24:24" x14ac:dyDescent="0.2">
      <c r="X10264" s="11"/>
    </row>
    <row r="10265" spans="24:24" x14ac:dyDescent="0.2">
      <c r="X10265" s="11"/>
    </row>
    <row r="10266" spans="24:24" x14ac:dyDescent="0.2">
      <c r="X10266" s="11"/>
    </row>
    <row r="10267" spans="24:24" x14ac:dyDescent="0.2">
      <c r="X10267" s="11"/>
    </row>
    <row r="10268" spans="24:24" x14ac:dyDescent="0.2">
      <c r="X10268" s="11"/>
    </row>
    <row r="10269" spans="24:24" x14ac:dyDescent="0.2">
      <c r="X10269" s="11"/>
    </row>
    <row r="10270" spans="24:24" x14ac:dyDescent="0.2">
      <c r="X10270" s="11"/>
    </row>
    <row r="10271" spans="24:24" x14ac:dyDescent="0.2">
      <c r="X10271" s="11"/>
    </row>
    <row r="10272" spans="24:24" x14ac:dyDescent="0.2">
      <c r="X10272" s="11"/>
    </row>
    <row r="10273" spans="24:24" x14ac:dyDescent="0.2">
      <c r="X10273" s="11"/>
    </row>
    <row r="10274" spans="24:24" x14ac:dyDescent="0.2">
      <c r="X10274" s="11"/>
    </row>
    <row r="10275" spans="24:24" x14ac:dyDescent="0.2">
      <c r="X10275" s="11"/>
    </row>
    <row r="10276" spans="24:24" x14ac:dyDescent="0.2">
      <c r="X10276" s="11"/>
    </row>
    <row r="10277" spans="24:24" x14ac:dyDescent="0.2">
      <c r="X10277" s="11"/>
    </row>
    <row r="10278" spans="24:24" x14ac:dyDescent="0.2">
      <c r="X10278" s="11"/>
    </row>
    <row r="10279" spans="24:24" x14ac:dyDescent="0.2">
      <c r="X10279" s="11"/>
    </row>
    <row r="10280" spans="24:24" x14ac:dyDescent="0.2">
      <c r="X10280" s="11"/>
    </row>
    <row r="10281" spans="24:24" x14ac:dyDescent="0.2">
      <c r="X10281" s="11"/>
    </row>
    <row r="10282" spans="24:24" x14ac:dyDescent="0.2">
      <c r="X10282" s="11"/>
    </row>
    <row r="10283" spans="24:24" x14ac:dyDescent="0.2">
      <c r="X10283" s="11"/>
    </row>
    <row r="10284" spans="24:24" x14ac:dyDescent="0.2">
      <c r="X10284" s="11"/>
    </row>
    <row r="10285" spans="24:24" x14ac:dyDescent="0.2">
      <c r="X10285" s="11"/>
    </row>
    <row r="10286" spans="24:24" x14ac:dyDescent="0.2">
      <c r="X10286" s="11"/>
    </row>
    <row r="10287" spans="24:24" x14ac:dyDescent="0.2">
      <c r="X10287" s="11"/>
    </row>
    <row r="10288" spans="24:24" x14ac:dyDescent="0.2">
      <c r="X10288" s="11"/>
    </row>
    <row r="10289" spans="24:24" x14ac:dyDescent="0.2">
      <c r="X10289" s="11"/>
    </row>
    <row r="10290" spans="24:24" x14ac:dyDescent="0.2">
      <c r="X10290" s="11"/>
    </row>
    <row r="10291" spans="24:24" x14ac:dyDescent="0.2">
      <c r="X10291" s="11"/>
    </row>
    <row r="10292" spans="24:24" x14ac:dyDescent="0.2">
      <c r="X10292" s="11"/>
    </row>
    <row r="10293" spans="24:24" x14ac:dyDescent="0.2">
      <c r="X10293" s="11"/>
    </row>
    <row r="10294" spans="24:24" x14ac:dyDescent="0.2">
      <c r="X10294" s="11"/>
    </row>
    <row r="10295" spans="24:24" x14ac:dyDescent="0.2">
      <c r="X10295" s="11"/>
    </row>
    <row r="10296" spans="24:24" x14ac:dyDescent="0.2">
      <c r="X10296" s="11"/>
    </row>
    <row r="10297" spans="24:24" x14ac:dyDescent="0.2">
      <c r="X10297" s="11"/>
    </row>
    <row r="10298" spans="24:24" x14ac:dyDescent="0.2">
      <c r="X10298" s="11"/>
    </row>
    <row r="10299" spans="24:24" x14ac:dyDescent="0.2">
      <c r="X10299" s="11"/>
    </row>
    <row r="10300" spans="24:24" x14ac:dyDescent="0.2">
      <c r="X10300" s="11"/>
    </row>
    <row r="10301" spans="24:24" x14ac:dyDescent="0.2">
      <c r="X10301" s="11"/>
    </row>
    <row r="10302" spans="24:24" x14ac:dyDescent="0.2">
      <c r="X10302" s="11"/>
    </row>
    <row r="10303" spans="24:24" x14ac:dyDescent="0.2">
      <c r="X10303" s="11"/>
    </row>
    <row r="10304" spans="24:24" x14ac:dyDescent="0.2">
      <c r="X10304" s="11"/>
    </row>
    <row r="10305" spans="24:24" x14ac:dyDescent="0.2">
      <c r="X10305" s="11"/>
    </row>
    <row r="10306" spans="24:24" x14ac:dyDescent="0.2">
      <c r="X10306" s="11"/>
    </row>
    <row r="10307" spans="24:24" x14ac:dyDescent="0.2">
      <c r="X10307" s="11"/>
    </row>
    <row r="10308" spans="24:24" x14ac:dyDescent="0.2">
      <c r="X10308" s="11"/>
    </row>
    <row r="10309" spans="24:24" x14ac:dyDescent="0.2">
      <c r="X10309" s="11"/>
    </row>
    <row r="10310" spans="24:24" x14ac:dyDescent="0.2">
      <c r="X10310" s="11"/>
    </row>
    <row r="10311" spans="24:24" x14ac:dyDescent="0.2">
      <c r="X10311" s="11"/>
    </row>
    <row r="10312" spans="24:24" x14ac:dyDescent="0.2">
      <c r="X10312" s="11"/>
    </row>
    <row r="10313" spans="24:24" x14ac:dyDescent="0.2">
      <c r="X10313" s="11"/>
    </row>
    <row r="10314" spans="24:24" x14ac:dyDescent="0.2">
      <c r="X10314" s="11"/>
    </row>
    <row r="10315" spans="24:24" x14ac:dyDescent="0.2">
      <c r="X10315" s="11"/>
    </row>
    <row r="10316" spans="24:24" x14ac:dyDescent="0.2">
      <c r="X10316" s="11"/>
    </row>
    <row r="10317" spans="24:24" x14ac:dyDescent="0.2">
      <c r="X10317" s="11"/>
    </row>
    <row r="10318" spans="24:24" x14ac:dyDescent="0.2">
      <c r="X10318" s="11"/>
    </row>
    <row r="10319" spans="24:24" x14ac:dyDescent="0.2">
      <c r="X10319" s="11"/>
    </row>
    <row r="10320" spans="24:24" x14ac:dyDescent="0.2">
      <c r="X10320" s="11"/>
    </row>
    <row r="10321" spans="24:24" x14ac:dyDescent="0.2">
      <c r="X10321" s="11"/>
    </row>
    <row r="10322" spans="24:24" x14ac:dyDescent="0.2">
      <c r="X10322" s="11"/>
    </row>
    <row r="10323" spans="24:24" x14ac:dyDescent="0.2">
      <c r="X10323" s="11"/>
    </row>
    <row r="10324" spans="24:24" x14ac:dyDescent="0.2">
      <c r="X10324" s="11"/>
    </row>
    <row r="10325" spans="24:24" x14ac:dyDescent="0.2">
      <c r="X10325" s="11"/>
    </row>
    <row r="10326" spans="24:24" x14ac:dyDescent="0.2">
      <c r="X10326" s="11"/>
    </row>
    <row r="10327" spans="24:24" x14ac:dyDescent="0.2">
      <c r="X10327" s="11"/>
    </row>
    <row r="10328" spans="24:24" x14ac:dyDescent="0.2">
      <c r="X10328" s="11"/>
    </row>
    <row r="10329" spans="24:24" x14ac:dyDescent="0.2">
      <c r="X10329" s="11"/>
    </row>
    <row r="10330" spans="24:24" x14ac:dyDescent="0.2">
      <c r="X10330" s="11"/>
    </row>
    <row r="10331" spans="24:24" x14ac:dyDescent="0.2">
      <c r="X10331" s="11"/>
    </row>
    <row r="10332" spans="24:24" x14ac:dyDescent="0.2">
      <c r="X10332" s="11"/>
    </row>
    <row r="10333" spans="24:24" x14ac:dyDescent="0.2">
      <c r="X10333" s="11"/>
    </row>
    <row r="10334" spans="24:24" x14ac:dyDescent="0.2">
      <c r="X10334" s="11"/>
    </row>
    <row r="10335" spans="24:24" x14ac:dyDescent="0.2">
      <c r="X10335" s="11"/>
    </row>
    <row r="10336" spans="24:24" x14ac:dyDescent="0.2">
      <c r="X10336" s="11"/>
    </row>
    <row r="10337" spans="24:24" x14ac:dyDescent="0.2">
      <c r="X10337" s="11"/>
    </row>
    <row r="10338" spans="24:24" x14ac:dyDescent="0.2">
      <c r="X10338" s="11"/>
    </row>
    <row r="10339" spans="24:24" x14ac:dyDescent="0.2">
      <c r="X10339" s="11"/>
    </row>
    <row r="10340" spans="24:24" x14ac:dyDescent="0.2">
      <c r="X10340" s="11"/>
    </row>
    <row r="10341" spans="24:24" x14ac:dyDescent="0.2">
      <c r="X10341" s="11"/>
    </row>
    <row r="10342" spans="24:24" x14ac:dyDescent="0.2">
      <c r="X10342" s="11"/>
    </row>
    <row r="10343" spans="24:24" x14ac:dyDescent="0.2">
      <c r="X10343" s="11"/>
    </row>
    <row r="10344" spans="24:24" x14ac:dyDescent="0.2">
      <c r="X10344" s="11"/>
    </row>
    <row r="10345" spans="24:24" x14ac:dyDescent="0.2">
      <c r="X10345" s="11"/>
    </row>
    <row r="10346" spans="24:24" x14ac:dyDescent="0.2">
      <c r="X10346" s="11"/>
    </row>
    <row r="10347" spans="24:24" x14ac:dyDescent="0.2">
      <c r="X10347" s="11"/>
    </row>
    <row r="10348" spans="24:24" x14ac:dyDescent="0.2">
      <c r="X10348" s="11"/>
    </row>
    <row r="10349" spans="24:24" x14ac:dyDescent="0.2">
      <c r="X10349" s="11"/>
    </row>
    <row r="10350" spans="24:24" x14ac:dyDescent="0.2">
      <c r="X10350" s="11"/>
    </row>
    <row r="10351" spans="24:24" x14ac:dyDescent="0.2">
      <c r="X10351" s="11"/>
    </row>
    <row r="10352" spans="24:24" x14ac:dyDescent="0.2">
      <c r="X10352" s="11"/>
    </row>
    <row r="10353" spans="24:24" x14ac:dyDescent="0.2">
      <c r="X10353" s="11"/>
    </row>
    <row r="10354" spans="24:24" x14ac:dyDescent="0.2">
      <c r="X10354" s="11"/>
    </row>
    <row r="10355" spans="24:24" x14ac:dyDescent="0.2">
      <c r="X10355" s="11"/>
    </row>
    <row r="10356" spans="24:24" x14ac:dyDescent="0.2">
      <c r="X10356" s="11"/>
    </row>
    <row r="10357" spans="24:24" x14ac:dyDescent="0.2">
      <c r="X10357" s="11"/>
    </row>
    <row r="10358" spans="24:24" x14ac:dyDescent="0.2">
      <c r="X10358" s="11"/>
    </row>
    <row r="10359" spans="24:24" x14ac:dyDescent="0.2">
      <c r="X10359" s="11"/>
    </row>
    <row r="10360" spans="24:24" x14ac:dyDescent="0.2">
      <c r="X10360" s="11"/>
    </row>
    <row r="10361" spans="24:24" x14ac:dyDescent="0.2">
      <c r="X10361" s="11"/>
    </row>
    <row r="10362" spans="24:24" x14ac:dyDescent="0.2">
      <c r="X10362" s="11"/>
    </row>
    <row r="10363" spans="24:24" x14ac:dyDescent="0.2">
      <c r="X10363" s="11"/>
    </row>
    <row r="10364" spans="24:24" x14ac:dyDescent="0.2">
      <c r="X10364" s="11"/>
    </row>
    <row r="10365" spans="24:24" x14ac:dyDescent="0.2">
      <c r="X10365" s="11"/>
    </row>
    <row r="10366" spans="24:24" x14ac:dyDescent="0.2">
      <c r="X10366" s="11"/>
    </row>
    <row r="10367" spans="24:24" x14ac:dyDescent="0.2">
      <c r="X10367" s="11"/>
    </row>
    <row r="10368" spans="24:24" x14ac:dyDescent="0.2">
      <c r="X10368" s="11"/>
    </row>
    <row r="10369" spans="24:24" x14ac:dyDescent="0.2">
      <c r="X10369" s="11"/>
    </row>
    <row r="10370" spans="24:24" x14ac:dyDescent="0.2">
      <c r="X10370" s="11"/>
    </row>
    <row r="10371" spans="24:24" x14ac:dyDescent="0.2">
      <c r="X10371" s="11"/>
    </row>
    <row r="10372" spans="24:24" x14ac:dyDescent="0.2">
      <c r="X10372" s="11"/>
    </row>
    <row r="10373" spans="24:24" x14ac:dyDescent="0.2">
      <c r="X10373" s="11"/>
    </row>
    <row r="10374" spans="24:24" x14ac:dyDescent="0.2">
      <c r="X10374" s="11"/>
    </row>
    <row r="10375" spans="24:24" x14ac:dyDescent="0.2">
      <c r="X10375" s="11"/>
    </row>
    <row r="10376" spans="24:24" x14ac:dyDescent="0.2">
      <c r="X10376" s="11"/>
    </row>
    <row r="10377" spans="24:24" x14ac:dyDescent="0.2">
      <c r="X10377" s="11"/>
    </row>
    <row r="10378" spans="24:24" x14ac:dyDescent="0.2">
      <c r="X10378" s="11"/>
    </row>
    <row r="10379" spans="24:24" x14ac:dyDescent="0.2">
      <c r="X10379" s="11"/>
    </row>
    <row r="10380" spans="24:24" x14ac:dyDescent="0.2">
      <c r="X10380" s="11"/>
    </row>
    <row r="10381" spans="24:24" x14ac:dyDescent="0.2">
      <c r="X10381" s="11"/>
    </row>
    <row r="10382" spans="24:24" x14ac:dyDescent="0.2">
      <c r="X10382" s="11"/>
    </row>
    <row r="10383" spans="24:24" x14ac:dyDescent="0.2">
      <c r="X10383" s="11"/>
    </row>
    <row r="10384" spans="24:24" x14ac:dyDescent="0.2">
      <c r="X10384" s="11"/>
    </row>
    <row r="10385" spans="24:24" x14ac:dyDescent="0.2">
      <c r="X10385" s="11"/>
    </row>
    <row r="10386" spans="24:24" x14ac:dyDescent="0.2">
      <c r="X10386" s="11"/>
    </row>
    <row r="10387" spans="24:24" x14ac:dyDescent="0.2">
      <c r="X10387" s="11"/>
    </row>
    <row r="10388" spans="24:24" x14ac:dyDescent="0.2">
      <c r="X10388" s="11"/>
    </row>
    <row r="10389" spans="24:24" x14ac:dyDescent="0.2">
      <c r="X10389" s="11"/>
    </row>
    <row r="10390" spans="24:24" x14ac:dyDescent="0.2">
      <c r="X10390" s="11"/>
    </row>
    <row r="10391" spans="24:24" x14ac:dyDescent="0.2">
      <c r="X10391" s="11"/>
    </row>
    <row r="10392" spans="24:24" x14ac:dyDescent="0.2">
      <c r="X10392" s="11"/>
    </row>
    <row r="10393" spans="24:24" x14ac:dyDescent="0.2">
      <c r="X10393" s="11"/>
    </row>
    <row r="10394" spans="24:24" x14ac:dyDescent="0.2">
      <c r="X10394" s="11"/>
    </row>
    <row r="10395" spans="24:24" x14ac:dyDescent="0.2">
      <c r="X10395" s="11"/>
    </row>
    <row r="10396" spans="24:24" x14ac:dyDescent="0.2">
      <c r="X10396" s="11"/>
    </row>
    <row r="10397" spans="24:24" x14ac:dyDescent="0.2">
      <c r="X10397" s="11"/>
    </row>
    <row r="10398" spans="24:24" x14ac:dyDescent="0.2">
      <c r="X10398" s="11"/>
    </row>
    <row r="10399" spans="24:24" x14ac:dyDescent="0.2">
      <c r="X10399" s="11"/>
    </row>
    <row r="10400" spans="24:24" x14ac:dyDescent="0.2">
      <c r="X10400" s="11"/>
    </row>
    <row r="10401" spans="24:24" x14ac:dyDescent="0.2">
      <c r="X10401" s="11"/>
    </row>
    <row r="10402" spans="24:24" x14ac:dyDescent="0.2">
      <c r="X10402" s="11"/>
    </row>
    <row r="10403" spans="24:24" x14ac:dyDescent="0.2">
      <c r="X10403" s="11"/>
    </row>
    <row r="10404" spans="24:24" x14ac:dyDescent="0.2">
      <c r="X10404" s="11"/>
    </row>
    <row r="10405" spans="24:24" x14ac:dyDescent="0.2">
      <c r="X10405" s="11"/>
    </row>
    <row r="10406" spans="24:24" x14ac:dyDescent="0.2">
      <c r="X10406" s="11"/>
    </row>
    <row r="10407" spans="24:24" x14ac:dyDescent="0.2">
      <c r="X10407" s="11"/>
    </row>
    <row r="10408" spans="24:24" x14ac:dyDescent="0.2">
      <c r="X10408" s="11"/>
    </row>
    <row r="10409" spans="24:24" x14ac:dyDescent="0.2">
      <c r="X10409" s="11"/>
    </row>
    <row r="10410" spans="24:24" x14ac:dyDescent="0.2">
      <c r="X10410" s="11"/>
    </row>
    <row r="10411" spans="24:24" x14ac:dyDescent="0.2">
      <c r="X10411" s="11"/>
    </row>
    <row r="10412" spans="24:24" x14ac:dyDescent="0.2">
      <c r="X10412" s="11"/>
    </row>
    <row r="10413" spans="24:24" x14ac:dyDescent="0.2">
      <c r="X10413" s="11"/>
    </row>
    <row r="10414" spans="24:24" x14ac:dyDescent="0.2">
      <c r="X10414" s="11"/>
    </row>
    <row r="10415" spans="24:24" x14ac:dyDescent="0.2">
      <c r="X10415" s="11"/>
    </row>
    <row r="10416" spans="24:24" x14ac:dyDescent="0.2">
      <c r="X10416" s="11"/>
    </row>
    <row r="10417" spans="24:24" x14ac:dyDescent="0.2">
      <c r="X10417" s="11"/>
    </row>
    <row r="10418" spans="24:24" x14ac:dyDescent="0.2">
      <c r="X10418" s="11"/>
    </row>
    <row r="10419" spans="24:24" x14ac:dyDescent="0.2">
      <c r="X10419" s="11"/>
    </row>
    <row r="10420" spans="24:24" x14ac:dyDescent="0.2">
      <c r="X10420" s="11"/>
    </row>
    <row r="10421" spans="24:24" x14ac:dyDescent="0.2">
      <c r="X10421" s="11"/>
    </row>
    <row r="10422" spans="24:24" x14ac:dyDescent="0.2">
      <c r="X10422" s="11"/>
    </row>
    <row r="10423" spans="24:24" x14ac:dyDescent="0.2">
      <c r="X10423" s="11"/>
    </row>
    <row r="10424" spans="24:24" x14ac:dyDescent="0.2">
      <c r="X10424" s="11"/>
    </row>
    <row r="10425" spans="24:24" x14ac:dyDescent="0.2">
      <c r="X10425" s="11"/>
    </row>
    <row r="10426" spans="24:24" x14ac:dyDescent="0.2">
      <c r="X10426" s="11"/>
    </row>
    <row r="10427" spans="24:24" x14ac:dyDescent="0.2">
      <c r="X10427" s="11"/>
    </row>
    <row r="10428" spans="24:24" x14ac:dyDescent="0.2">
      <c r="X10428" s="11"/>
    </row>
    <row r="10429" spans="24:24" x14ac:dyDescent="0.2">
      <c r="X10429" s="11"/>
    </row>
    <row r="10430" spans="24:24" x14ac:dyDescent="0.2">
      <c r="X10430" s="11"/>
    </row>
    <row r="10431" spans="24:24" x14ac:dyDescent="0.2">
      <c r="X10431" s="11"/>
    </row>
    <row r="10432" spans="24:24" x14ac:dyDescent="0.2">
      <c r="X10432" s="11"/>
    </row>
    <row r="10433" spans="24:24" x14ac:dyDescent="0.2">
      <c r="X10433" s="11"/>
    </row>
    <row r="10434" spans="24:24" x14ac:dyDescent="0.2">
      <c r="X10434" s="11"/>
    </row>
    <row r="10435" spans="24:24" x14ac:dyDescent="0.2">
      <c r="X10435" s="11"/>
    </row>
    <row r="10436" spans="24:24" x14ac:dyDescent="0.2">
      <c r="X10436" s="11"/>
    </row>
    <row r="10437" spans="24:24" x14ac:dyDescent="0.2">
      <c r="X10437" s="11"/>
    </row>
    <row r="10438" spans="24:24" x14ac:dyDescent="0.2">
      <c r="X10438" s="11"/>
    </row>
    <row r="10439" spans="24:24" x14ac:dyDescent="0.2">
      <c r="X10439" s="11"/>
    </row>
    <row r="10440" spans="24:24" x14ac:dyDescent="0.2">
      <c r="X10440" s="11"/>
    </row>
    <row r="10441" spans="24:24" x14ac:dyDescent="0.2">
      <c r="X10441" s="11"/>
    </row>
    <row r="10442" spans="24:24" x14ac:dyDescent="0.2">
      <c r="X10442" s="11"/>
    </row>
    <row r="10443" spans="24:24" x14ac:dyDescent="0.2">
      <c r="X10443" s="11"/>
    </row>
    <row r="10444" spans="24:24" x14ac:dyDescent="0.2">
      <c r="X10444" s="11"/>
    </row>
    <row r="10445" spans="24:24" x14ac:dyDescent="0.2">
      <c r="X10445" s="11"/>
    </row>
    <row r="10446" spans="24:24" x14ac:dyDescent="0.2">
      <c r="X10446" s="11"/>
    </row>
    <row r="10447" spans="24:24" x14ac:dyDescent="0.2">
      <c r="X10447" s="11"/>
    </row>
    <row r="10448" spans="24:24" x14ac:dyDescent="0.2">
      <c r="X10448" s="11"/>
    </row>
    <row r="10449" spans="24:24" x14ac:dyDescent="0.2">
      <c r="X10449" s="11"/>
    </row>
    <row r="10450" spans="24:24" x14ac:dyDescent="0.2">
      <c r="X10450" s="11"/>
    </row>
    <row r="10451" spans="24:24" x14ac:dyDescent="0.2">
      <c r="X10451" s="11"/>
    </row>
    <row r="10452" spans="24:24" x14ac:dyDescent="0.2">
      <c r="X10452" s="11"/>
    </row>
    <row r="10453" spans="24:24" x14ac:dyDescent="0.2">
      <c r="X10453" s="11"/>
    </row>
    <row r="10454" spans="24:24" x14ac:dyDescent="0.2">
      <c r="X10454" s="11"/>
    </row>
    <row r="10455" spans="24:24" x14ac:dyDescent="0.2">
      <c r="X10455" s="11"/>
    </row>
    <row r="10456" spans="24:24" x14ac:dyDescent="0.2">
      <c r="X10456" s="11"/>
    </row>
    <row r="10457" spans="24:24" x14ac:dyDescent="0.2">
      <c r="X10457" s="11"/>
    </row>
    <row r="10458" spans="24:24" x14ac:dyDescent="0.2">
      <c r="X10458" s="11"/>
    </row>
    <row r="10459" spans="24:24" x14ac:dyDescent="0.2">
      <c r="X10459" s="11"/>
    </row>
    <row r="10460" spans="24:24" x14ac:dyDescent="0.2">
      <c r="X10460" s="11"/>
    </row>
    <row r="10461" spans="24:24" x14ac:dyDescent="0.2">
      <c r="X10461" s="11"/>
    </row>
    <row r="10462" spans="24:24" x14ac:dyDescent="0.2">
      <c r="X10462" s="11"/>
    </row>
    <row r="10463" spans="24:24" x14ac:dyDescent="0.2">
      <c r="X10463" s="11"/>
    </row>
    <row r="10464" spans="24:24" x14ac:dyDescent="0.2">
      <c r="X10464" s="11"/>
    </row>
    <row r="10465" spans="24:24" x14ac:dyDescent="0.2">
      <c r="X10465" s="11"/>
    </row>
    <row r="10466" spans="24:24" x14ac:dyDescent="0.2">
      <c r="X10466" s="11"/>
    </row>
    <row r="10467" spans="24:24" x14ac:dyDescent="0.2">
      <c r="X10467" s="11"/>
    </row>
    <row r="10468" spans="24:24" x14ac:dyDescent="0.2">
      <c r="X10468" s="11"/>
    </row>
    <row r="10469" spans="24:24" x14ac:dyDescent="0.2">
      <c r="X10469" s="11"/>
    </row>
    <row r="10470" spans="24:24" x14ac:dyDescent="0.2">
      <c r="X10470" s="11"/>
    </row>
    <row r="10471" spans="24:24" x14ac:dyDescent="0.2">
      <c r="X10471" s="11"/>
    </row>
    <row r="10472" spans="24:24" x14ac:dyDescent="0.2">
      <c r="X10472" s="11"/>
    </row>
    <row r="10473" spans="24:24" x14ac:dyDescent="0.2">
      <c r="X10473" s="11"/>
    </row>
    <row r="10474" spans="24:24" x14ac:dyDescent="0.2">
      <c r="X10474" s="11"/>
    </row>
    <row r="10475" spans="24:24" x14ac:dyDescent="0.2">
      <c r="X10475" s="11"/>
    </row>
    <row r="10476" spans="24:24" x14ac:dyDescent="0.2">
      <c r="X10476" s="11"/>
    </row>
    <row r="10477" spans="24:24" x14ac:dyDescent="0.2">
      <c r="X10477" s="11"/>
    </row>
    <row r="10478" spans="24:24" x14ac:dyDescent="0.2">
      <c r="X10478" s="11"/>
    </row>
    <row r="10479" spans="24:24" x14ac:dyDescent="0.2">
      <c r="X10479" s="11"/>
    </row>
    <row r="10480" spans="24:24" x14ac:dyDescent="0.2">
      <c r="X10480" s="11"/>
    </row>
    <row r="10481" spans="24:24" x14ac:dyDescent="0.2">
      <c r="X10481" s="11"/>
    </row>
    <row r="10482" spans="24:24" x14ac:dyDescent="0.2">
      <c r="X10482" s="11"/>
    </row>
    <row r="10483" spans="24:24" x14ac:dyDescent="0.2">
      <c r="X10483" s="11"/>
    </row>
    <row r="10484" spans="24:24" x14ac:dyDescent="0.2">
      <c r="X10484" s="11"/>
    </row>
    <row r="10485" spans="24:24" x14ac:dyDescent="0.2">
      <c r="X10485" s="11"/>
    </row>
    <row r="10486" spans="24:24" x14ac:dyDescent="0.2">
      <c r="X10486" s="11"/>
    </row>
    <row r="10487" spans="24:24" x14ac:dyDescent="0.2">
      <c r="X10487" s="11"/>
    </row>
    <row r="10488" spans="24:24" x14ac:dyDescent="0.2">
      <c r="X10488" s="11"/>
    </row>
    <row r="10489" spans="24:24" x14ac:dyDescent="0.2">
      <c r="X10489" s="11"/>
    </row>
    <row r="10490" spans="24:24" x14ac:dyDescent="0.2">
      <c r="X10490" s="11"/>
    </row>
    <row r="10491" spans="24:24" x14ac:dyDescent="0.2">
      <c r="X10491" s="11"/>
    </row>
    <row r="10492" spans="24:24" x14ac:dyDescent="0.2">
      <c r="X10492" s="11"/>
    </row>
    <row r="10493" spans="24:24" x14ac:dyDescent="0.2">
      <c r="X10493" s="11"/>
    </row>
    <row r="10494" spans="24:24" x14ac:dyDescent="0.2">
      <c r="X10494" s="11"/>
    </row>
    <row r="10495" spans="24:24" x14ac:dyDescent="0.2">
      <c r="X10495" s="11"/>
    </row>
    <row r="10496" spans="24:24" x14ac:dyDescent="0.2">
      <c r="X10496" s="11"/>
    </row>
    <row r="10497" spans="24:24" x14ac:dyDescent="0.2">
      <c r="X10497" s="11"/>
    </row>
    <row r="10498" spans="24:24" x14ac:dyDescent="0.2">
      <c r="X10498" s="11"/>
    </row>
    <row r="10499" spans="24:24" x14ac:dyDescent="0.2">
      <c r="X10499" s="11"/>
    </row>
    <row r="10500" spans="24:24" x14ac:dyDescent="0.2">
      <c r="X10500" s="11"/>
    </row>
    <row r="10501" spans="24:24" x14ac:dyDescent="0.2">
      <c r="X10501" s="11"/>
    </row>
    <row r="10502" spans="24:24" x14ac:dyDescent="0.2">
      <c r="X10502" s="11"/>
    </row>
    <row r="10503" spans="24:24" x14ac:dyDescent="0.2">
      <c r="X10503" s="11"/>
    </row>
    <row r="10504" spans="24:24" x14ac:dyDescent="0.2">
      <c r="X10504" s="11"/>
    </row>
    <row r="10505" spans="24:24" x14ac:dyDescent="0.2">
      <c r="X10505" s="11"/>
    </row>
    <row r="10506" spans="24:24" x14ac:dyDescent="0.2">
      <c r="X10506" s="11"/>
    </row>
    <row r="10507" spans="24:24" x14ac:dyDescent="0.2">
      <c r="X10507" s="11"/>
    </row>
    <row r="10508" spans="24:24" x14ac:dyDescent="0.2">
      <c r="X10508" s="11"/>
    </row>
    <row r="10509" spans="24:24" x14ac:dyDescent="0.2">
      <c r="X10509" s="11"/>
    </row>
    <row r="10510" spans="24:24" x14ac:dyDescent="0.2">
      <c r="X10510" s="11"/>
    </row>
    <row r="10511" spans="24:24" x14ac:dyDescent="0.2">
      <c r="X10511" s="11"/>
    </row>
    <row r="10512" spans="24:24" x14ac:dyDescent="0.2">
      <c r="X10512" s="11"/>
    </row>
    <row r="10513" spans="24:24" x14ac:dyDescent="0.2">
      <c r="X10513" s="11"/>
    </row>
    <row r="10514" spans="24:24" x14ac:dyDescent="0.2">
      <c r="X10514" s="11"/>
    </row>
    <row r="10515" spans="24:24" x14ac:dyDescent="0.2">
      <c r="X10515" s="11"/>
    </row>
    <row r="10516" spans="24:24" x14ac:dyDescent="0.2">
      <c r="X10516" s="11"/>
    </row>
    <row r="10517" spans="24:24" x14ac:dyDescent="0.2">
      <c r="X10517" s="11"/>
    </row>
    <row r="10518" spans="24:24" x14ac:dyDescent="0.2">
      <c r="X10518" s="11"/>
    </row>
    <row r="10519" spans="24:24" x14ac:dyDescent="0.2">
      <c r="X10519" s="11"/>
    </row>
    <row r="10520" spans="24:24" x14ac:dyDescent="0.2">
      <c r="X10520" s="11"/>
    </row>
    <row r="10521" spans="24:24" x14ac:dyDescent="0.2">
      <c r="X10521" s="11"/>
    </row>
    <row r="10522" spans="24:24" x14ac:dyDescent="0.2">
      <c r="X10522" s="11"/>
    </row>
    <row r="10523" spans="24:24" x14ac:dyDescent="0.2">
      <c r="X10523" s="11"/>
    </row>
    <row r="10524" spans="24:24" x14ac:dyDescent="0.2">
      <c r="X10524" s="11"/>
    </row>
    <row r="10525" spans="24:24" x14ac:dyDescent="0.2">
      <c r="X10525" s="11"/>
    </row>
    <row r="10526" spans="24:24" x14ac:dyDescent="0.2">
      <c r="X10526" s="11"/>
    </row>
    <row r="10527" spans="24:24" x14ac:dyDescent="0.2">
      <c r="X10527" s="11"/>
    </row>
    <row r="10528" spans="24:24" x14ac:dyDescent="0.2">
      <c r="X10528" s="11"/>
    </row>
    <row r="10529" spans="24:24" x14ac:dyDescent="0.2">
      <c r="X10529" s="11"/>
    </row>
    <row r="10530" spans="24:24" x14ac:dyDescent="0.2">
      <c r="X10530" s="11"/>
    </row>
    <row r="10531" spans="24:24" x14ac:dyDescent="0.2">
      <c r="X10531" s="11"/>
    </row>
    <row r="10532" spans="24:24" x14ac:dyDescent="0.2">
      <c r="X10532" s="11"/>
    </row>
    <row r="10533" spans="24:24" x14ac:dyDescent="0.2">
      <c r="X10533" s="11"/>
    </row>
    <row r="10534" spans="24:24" x14ac:dyDescent="0.2">
      <c r="X10534" s="11"/>
    </row>
    <row r="10535" spans="24:24" x14ac:dyDescent="0.2">
      <c r="X10535" s="11"/>
    </row>
    <row r="10536" spans="24:24" x14ac:dyDescent="0.2">
      <c r="X10536" s="11"/>
    </row>
    <row r="10537" spans="24:24" x14ac:dyDescent="0.2">
      <c r="X10537" s="11"/>
    </row>
    <row r="10538" spans="24:24" x14ac:dyDescent="0.2">
      <c r="X10538" s="11"/>
    </row>
    <row r="10539" spans="24:24" x14ac:dyDescent="0.2">
      <c r="X10539" s="11"/>
    </row>
    <row r="10540" spans="24:24" x14ac:dyDescent="0.2">
      <c r="X10540" s="11"/>
    </row>
    <row r="10541" spans="24:24" x14ac:dyDescent="0.2">
      <c r="X10541" s="11"/>
    </row>
    <row r="10542" spans="24:24" x14ac:dyDescent="0.2">
      <c r="X10542" s="11"/>
    </row>
    <row r="10543" spans="24:24" x14ac:dyDescent="0.2">
      <c r="X10543" s="11"/>
    </row>
    <row r="10544" spans="24:24" x14ac:dyDescent="0.2">
      <c r="X10544" s="11"/>
    </row>
    <row r="10545" spans="24:24" x14ac:dyDescent="0.2">
      <c r="X10545" s="11"/>
    </row>
    <row r="10546" spans="24:24" x14ac:dyDescent="0.2">
      <c r="X10546" s="11"/>
    </row>
    <row r="10547" spans="24:24" x14ac:dyDescent="0.2">
      <c r="X10547" s="11"/>
    </row>
    <row r="10548" spans="24:24" x14ac:dyDescent="0.2">
      <c r="X10548" s="11"/>
    </row>
    <row r="10549" spans="24:24" x14ac:dyDescent="0.2">
      <c r="X10549" s="11"/>
    </row>
    <row r="10550" spans="24:24" x14ac:dyDescent="0.2">
      <c r="X10550" s="11"/>
    </row>
    <row r="10551" spans="24:24" x14ac:dyDescent="0.2">
      <c r="X10551" s="11"/>
    </row>
    <row r="10552" spans="24:24" x14ac:dyDescent="0.2">
      <c r="X10552" s="11"/>
    </row>
    <row r="10553" spans="24:24" x14ac:dyDescent="0.2">
      <c r="X10553" s="11"/>
    </row>
    <row r="10554" spans="24:24" x14ac:dyDescent="0.2">
      <c r="X10554" s="11"/>
    </row>
    <row r="10555" spans="24:24" x14ac:dyDescent="0.2">
      <c r="X10555" s="11"/>
    </row>
    <row r="10556" spans="24:24" x14ac:dyDescent="0.2">
      <c r="X10556" s="11"/>
    </row>
    <row r="10557" spans="24:24" x14ac:dyDescent="0.2">
      <c r="X10557" s="11"/>
    </row>
    <row r="10558" spans="24:24" x14ac:dyDescent="0.2">
      <c r="X10558" s="11"/>
    </row>
    <row r="10559" spans="24:24" x14ac:dyDescent="0.2">
      <c r="X10559" s="11"/>
    </row>
    <row r="10560" spans="24:24" x14ac:dyDescent="0.2">
      <c r="X10560" s="11"/>
    </row>
    <row r="10561" spans="24:24" x14ac:dyDescent="0.2">
      <c r="X10561" s="11"/>
    </row>
    <row r="10562" spans="24:24" x14ac:dyDescent="0.2">
      <c r="X10562" s="11"/>
    </row>
    <row r="10563" spans="24:24" x14ac:dyDescent="0.2">
      <c r="X10563" s="11"/>
    </row>
    <row r="10564" spans="24:24" x14ac:dyDescent="0.2">
      <c r="X10564" s="11"/>
    </row>
    <row r="10565" spans="24:24" x14ac:dyDescent="0.2">
      <c r="X10565" s="11"/>
    </row>
    <row r="10566" spans="24:24" x14ac:dyDescent="0.2">
      <c r="X10566" s="11"/>
    </row>
    <row r="10567" spans="24:24" x14ac:dyDescent="0.2">
      <c r="X10567" s="11"/>
    </row>
    <row r="10568" spans="24:24" x14ac:dyDescent="0.2">
      <c r="X10568" s="11"/>
    </row>
    <row r="10569" spans="24:24" x14ac:dyDescent="0.2">
      <c r="X10569" s="11"/>
    </row>
    <row r="10570" spans="24:24" x14ac:dyDescent="0.2">
      <c r="X10570" s="11"/>
    </row>
    <row r="10571" spans="24:24" x14ac:dyDescent="0.2">
      <c r="X10571" s="11"/>
    </row>
    <row r="10572" spans="24:24" x14ac:dyDescent="0.2">
      <c r="X10572" s="11"/>
    </row>
    <row r="10573" spans="24:24" x14ac:dyDescent="0.2">
      <c r="X10573" s="11"/>
    </row>
    <row r="10574" spans="24:24" x14ac:dyDescent="0.2">
      <c r="X10574" s="11"/>
    </row>
    <row r="10575" spans="24:24" x14ac:dyDescent="0.2">
      <c r="X10575" s="11"/>
    </row>
    <row r="10576" spans="24:24" x14ac:dyDescent="0.2">
      <c r="X10576" s="11"/>
    </row>
    <row r="10577" spans="24:24" x14ac:dyDescent="0.2">
      <c r="X10577" s="11"/>
    </row>
    <row r="10578" spans="24:24" x14ac:dyDescent="0.2">
      <c r="X10578" s="11"/>
    </row>
    <row r="10579" spans="24:24" x14ac:dyDescent="0.2">
      <c r="X10579" s="11"/>
    </row>
    <row r="10580" spans="24:24" x14ac:dyDescent="0.2">
      <c r="X10580" s="11"/>
    </row>
    <row r="10581" spans="24:24" x14ac:dyDescent="0.2">
      <c r="X10581" s="11"/>
    </row>
    <row r="10582" spans="24:24" x14ac:dyDescent="0.2">
      <c r="X10582" s="11"/>
    </row>
    <row r="10583" spans="24:24" x14ac:dyDescent="0.2">
      <c r="X10583" s="11"/>
    </row>
    <row r="10584" spans="24:24" x14ac:dyDescent="0.2">
      <c r="X10584" s="11"/>
    </row>
    <row r="10585" spans="24:24" x14ac:dyDescent="0.2">
      <c r="X10585" s="11"/>
    </row>
    <row r="10586" spans="24:24" x14ac:dyDescent="0.2">
      <c r="X10586" s="11"/>
    </row>
    <row r="10587" spans="24:24" x14ac:dyDescent="0.2">
      <c r="X10587" s="11"/>
    </row>
    <row r="10588" spans="24:24" x14ac:dyDescent="0.2">
      <c r="X10588" s="11"/>
    </row>
    <row r="10589" spans="24:24" x14ac:dyDescent="0.2">
      <c r="X10589" s="11"/>
    </row>
    <row r="10590" spans="24:24" x14ac:dyDescent="0.2">
      <c r="X10590" s="11"/>
    </row>
    <row r="10591" spans="24:24" x14ac:dyDescent="0.2">
      <c r="X10591" s="11"/>
    </row>
    <row r="10592" spans="24:24" x14ac:dyDescent="0.2">
      <c r="X10592" s="11"/>
    </row>
    <row r="10593" spans="24:24" x14ac:dyDescent="0.2">
      <c r="X10593" s="11"/>
    </row>
    <row r="10594" spans="24:24" x14ac:dyDescent="0.2">
      <c r="X10594" s="11"/>
    </row>
    <row r="10595" spans="24:24" x14ac:dyDescent="0.2">
      <c r="X10595" s="11"/>
    </row>
    <row r="10596" spans="24:24" x14ac:dyDescent="0.2">
      <c r="X10596" s="11"/>
    </row>
    <row r="10597" spans="24:24" x14ac:dyDescent="0.2">
      <c r="X10597" s="11"/>
    </row>
    <row r="10598" spans="24:24" x14ac:dyDescent="0.2">
      <c r="X10598" s="11"/>
    </row>
    <row r="10599" spans="24:24" x14ac:dyDescent="0.2">
      <c r="X10599" s="11"/>
    </row>
    <row r="10600" spans="24:24" x14ac:dyDescent="0.2">
      <c r="X10600" s="11"/>
    </row>
    <row r="10601" spans="24:24" x14ac:dyDescent="0.2">
      <c r="X10601" s="11"/>
    </row>
    <row r="10602" spans="24:24" x14ac:dyDescent="0.2">
      <c r="X10602" s="11"/>
    </row>
    <row r="10603" spans="24:24" x14ac:dyDescent="0.2">
      <c r="X10603" s="11"/>
    </row>
    <row r="10604" spans="24:24" x14ac:dyDescent="0.2">
      <c r="X10604" s="11"/>
    </row>
    <row r="10605" spans="24:24" x14ac:dyDescent="0.2">
      <c r="X10605" s="11"/>
    </row>
    <row r="10606" spans="24:24" x14ac:dyDescent="0.2">
      <c r="X10606" s="11"/>
    </row>
    <row r="10607" spans="24:24" x14ac:dyDescent="0.2">
      <c r="X10607" s="11"/>
    </row>
    <row r="10608" spans="24:24" x14ac:dyDescent="0.2">
      <c r="X10608" s="11"/>
    </row>
    <row r="10609" spans="24:24" x14ac:dyDescent="0.2">
      <c r="X10609" s="11"/>
    </row>
    <row r="10610" spans="24:24" x14ac:dyDescent="0.2">
      <c r="X10610" s="11"/>
    </row>
    <row r="10611" spans="24:24" x14ac:dyDescent="0.2">
      <c r="X10611" s="11"/>
    </row>
    <row r="10612" spans="24:24" x14ac:dyDescent="0.2">
      <c r="X10612" s="11"/>
    </row>
    <row r="10613" spans="24:24" x14ac:dyDescent="0.2">
      <c r="X10613" s="11"/>
    </row>
    <row r="10614" spans="24:24" x14ac:dyDescent="0.2">
      <c r="X10614" s="11"/>
    </row>
    <row r="10615" spans="24:24" x14ac:dyDescent="0.2">
      <c r="X10615" s="11"/>
    </row>
    <row r="10616" spans="24:24" x14ac:dyDescent="0.2">
      <c r="X10616" s="11"/>
    </row>
    <row r="10617" spans="24:24" x14ac:dyDescent="0.2">
      <c r="X10617" s="11"/>
    </row>
    <row r="10618" spans="24:24" x14ac:dyDescent="0.2">
      <c r="X10618" s="11"/>
    </row>
    <row r="10619" spans="24:24" x14ac:dyDescent="0.2">
      <c r="X10619" s="11"/>
    </row>
    <row r="10620" spans="24:24" x14ac:dyDescent="0.2">
      <c r="X10620" s="11"/>
    </row>
    <row r="10621" spans="24:24" x14ac:dyDescent="0.2">
      <c r="X10621" s="11"/>
    </row>
    <row r="10622" spans="24:24" x14ac:dyDescent="0.2">
      <c r="X10622" s="11"/>
    </row>
    <row r="10623" spans="24:24" x14ac:dyDescent="0.2">
      <c r="X10623" s="11"/>
    </row>
    <row r="10624" spans="24:24" x14ac:dyDescent="0.2">
      <c r="X10624" s="11"/>
    </row>
    <row r="10625" spans="24:24" x14ac:dyDescent="0.2">
      <c r="X10625" s="11"/>
    </row>
    <row r="10626" spans="24:24" x14ac:dyDescent="0.2">
      <c r="X10626" s="11"/>
    </row>
    <row r="10627" spans="24:24" x14ac:dyDescent="0.2">
      <c r="X10627" s="11"/>
    </row>
    <row r="10628" spans="24:24" x14ac:dyDescent="0.2">
      <c r="X10628" s="11"/>
    </row>
    <row r="10629" spans="24:24" x14ac:dyDescent="0.2">
      <c r="X10629" s="11"/>
    </row>
    <row r="10630" spans="24:24" x14ac:dyDescent="0.2">
      <c r="X10630" s="11"/>
    </row>
    <row r="10631" spans="24:24" x14ac:dyDescent="0.2">
      <c r="X10631" s="11"/>
    </row>
    <row r="10632" spans="24:24" x14ac:dyDescent="0.2">
      <c r="X10632" s="11"/>
    </row>
    <row r="10633" spans="24:24" x14ac:dyDescent="0.2">
      <c r="X10633" s="11"/>
    </row>
    <row r="10634" spans="24:24" x14ac:dyDescent="0.2">
      <c r="X10634" s="11"/>
    </row>
    <row r="10635" spans="24:24" x14ac:dyDescent="0.2">
      <c r="X10635" s="11"/>
    </row>
    <row r="10636" spans="24:24" x14ac:dyDescent="0.2">
      <c r="X10636" s="11"/>
    </row>
    <row r="10637" spans="24:24" x14ac:dyDescent="0.2">
      <c r="X10637" s="11"/>
    </row>
    <row r="10638" spans="24:24" x14ac:dyDescent="0.2">
      <c r="X10638" s="11"/>
    </row>
    <row r="10639" spans="24:24" x14ac:dyDescent="0.2">
      <c r="X10639" s="11"/>
    </row>
    <row r="10640" spans="24:24" x14ac:dyDescent="0.2">
      <c r="X10640" s="11"/>
    </row>
    <row r="10641" spans="24:24" x14ac:dyDescent="0.2">
      <c r="X10641" s="11"/>
    </row>
    <row r="10642" spans="24:24" x14ac:dyDescent="0.2">
      <c r="X10642" s="11"/>
    </row>
    <row r="10643" spans="24:24" x14ac:dyDescent="0.2">
      <c r="X10643" s="11"/>
    </row>
    <row r="10644" spans="24:24" x14ac:dyDescent="0.2">
      <c r="X10644" s="11"/>
    </row>
    <row r="10645" spans="24:24" x14ac:dyDescent="0.2">
      <c r="X10645" s="11"/>
    </row>
    <row r="10646" spans="24:24" x14ac:dyDescent="0.2">
      <c r="X10646" s="11"/>
    </row>
    <row r="10647" spans="24:24" x14ac:dyDescent="0.2">
      <c r="X10647" s="11"/>
    </row>
    <row r="10648" spans="24:24" x14ac:dyDescent="0.2">
      <c r="X10648" s="11"/>
    </row>
    <row r="10649" spans="24:24" x14ac:dyDescent="0.2">
      <c r="X10649" s="11"/>
    </row>
    <row r="10650" spans="24:24" x14ac:dyDescent="0.2">
      <c r="X10650" s="11"/>
    </row>
    <row r="10651" spans="24:24" x14ac:dyDescent="0.2">
      <c r="X10651" s="11"/>
    </row>
    <row r="10652" spans="24:24" x14ac:dyDescent="0.2">
      <c r="X10652" s="11"/>
    </row>
    <row r="10653" spans="24:24" x14ac:dyDescent="0.2">
      <c r="X10653" s="11"/>
    </row>
    <row r="10654" spans="24:24" x14ac:dyDescent="0.2">
      <c r="X10654" s="11"/>
    </row>
    <row r="10655" spans="24:24" x14ac:dyDescent="0.2">
      <c r="X10655" s="11"/>
    </row>
    <row r="10656" spans="24:24" x14ac:dyDescent="0.2">
      <c r="X10656" s="11"/>
    </row>
    <row r="10657" spans="24:24" x14ac:dyDescent="0.2">
      <c r="X10657" s="11"/>
    </row>
    <row r="10658" spans="24:24" x14ac:dyDescent="0.2">
      <c r="X10658" s="11"/>
    </row>
    <row r="10659" spans="24:24" x14ac:dyDescent="0.2">
      <c r="X10659" s="11"/>
    </row>
    <row r="10660" spans="24:24" x14ac:dyDescent="0.2">
      <c r="X10660" s="11"/>
    </row>
    <row r="10661" spans="24:24" x14ac:dyDescent="0.2">
      <c r="X10661" s="11"/>
    </row>
    <row r="10662" spans="24:24" x14ac:dyDescent="0.2">
      <c r="X10662" s="11"/>
    </row>
    <row r="10663" spans="24:24" x14ac:dyDescent="0.2">
      <c r="X10663" s="11"/>
    </row>
    <row r="10664" spans="24:24" x14ac:dyDescent="0.2">
      <c r="X10664" s="11"/>
    </row>
    <row r="10665" spans="24:24" x14ac:dyDescent="0.2">
      <c r="X10665" s="11"/>
    </row>
    <row r="10666" spans="24:24" x14ac:dyDescent="0.2">
      <c r="X10666" s="11"/>
    </row>
    <row r="10667" spans="24:24" x14ac:dyDescent="0.2">
      <c r="X10667" s="11"/>
    </row>
    <row r="10668" spans="24:24" x14ac:dyDescent="0.2">
      <c r="X10668" s="11"/>
    </row>
    <row r="10669" spans="24:24" x14ac:dyDescent="0.2">
      <c r="X10669" s="11"/>
    </row>
    <row r="10670" spans="24:24" x14ac:dyDescent="0.2">
      <c r="X10670" s="11"/>
    </row>
    <row r="10671" spans="24:24" x14ac:dyDescent="0.2">
      <c r="X10671" s="11"/>
    </row>
    <row r="10672" spans="24:24" x14ac:dyDescent="0.2">
      <c r="X10672" s="11"/>
    </row>
    <row r="10673" spans="24:24" x14ac:dyDescent="0.2">
      <c r="X10673" s="11"/>
    </row>
    <row r="10674" spans="24:24" x14ac:dyDescent="0.2">
      <c r="X10674" s="11"/>
    </row>
    <row r="10675" spans="24:24" x14ac:dyDescent="0.2">
      <c r="X10675" s="11"/>
    </row>
    <row r="10676" spans="24:24" x14ac:dyDescent="0.2">
      <c r="X10676" s="11"/>
    </row>
    <row r="10677" spans="24:24" x14ac:dyDescent="0.2">
      <c r="X10677" s="11"/>
    </row>
    <row r="10678" spans="24:24" x14ac:dyDescent="0.2">
      <c r="X10678" s="11"/>
    </row>
    <row r="10679" spans="24:24" x14ac:dyDescent="0.2">
      <c r="X10679" s="11"/>
    </row>
    <row r="10680" spans="24:24" x14ac:dyDescent="0.2">
      <c r="X10680" s="11"/>
    </row>
    <row r="10681" spans="24:24" x14ac:dyDescent="0.2">
      <c r="X10681" s="11"/>
    </row>
    <row r="10682" spans="24:24" x14ac:dyDescent="0.2">
      <c r="X10682" s="11"/>
    </row>
    <row r="10683" spans="24:24" x14ac:dyDescent="0.2">
      <c r="X10683" s="11"/>
    </row>
    <row r="10684" spans="24:24" x14ac:dyDescent="0.2">
      <c r="X10684" s="11"/>
    </row>
    <row r="10685" spans="24:24" x14ac:dyDescent="0.2">
      <c r="X10685" s="11"/>
    </row>
    <row r="10686" spans="24:24" x14ac:dyDescent="0.2">
      <c r="X10686" s="11"/>
    </row>
    <row r="10687" spans="24:24" x14ac:dyDescent="0.2">
      <c r="X10687" s="11"/>
    </row>
    <row r="10688" spans="24:24" x14ac:dyDescent="0.2">
      <c r="X10688" s="11"/>
    </row>
    <row r="10689" spans="24:24" x14ac:dyDescent="0.2">
      <c r="X10689" s="11"/>
    </row>
    <row r="10690" spans="24:24" x14ac:dyDescent="0.2">
      <c r="X10690" s="11"/>
    </row>
    <row r="10691" spans="24:24" x14ac:dyDescent="0.2">
      <c r="X10691" s="11"/>
    </row>
    <row r="10692" spans="24:24" x14ac:dyDescent="0.2">
      <c r="X10692" s="11"/>
    </row>
    <row r="10693" spans="24:24" x14ac:dyDescent="0.2">
      <c r="X10693" s="11"/>
    </row>
    <row r="10694" spans="24:24" x14ac:dyDescent="0.2">
      <c r="X10694" s="11"/>
    </row>
    <row r="10695" spans="24:24" x14ac:dyDescent="0.2">
      <c r="X10695" s="11"/>
    </row>
    <row r="10696" spans="24:24" x14ac:dyDescent="0.2">
      <c r="X10696" s="11"/>
    </row>
    <row r="10697" spans="24:24" x14ac:dyDescent="0.2">
      <c r="X10697" s="11"/>
    </row>
    <row r="10698" spans="24:24" x14ac:dyDescent="0.2">
      <c r="X10698" s="11"/>
    </row>
    <row r="10699" spans="24:24" x14ac:dyDescent="0.2">
      <c r="X10699" s="11"/>
    </row>
    <row r="10700" spans="24:24" x14ac:dyDescent="0.2">
      <c r="X10700" s="11"/>
    </row>
    <row r="10701" spans="24:24" x14ac:dyDescent="0.2">
      <c r="X10701" s="11"/>
    </row>
    <row r="10702" spans="24:24" x14ac:dyDescent="0.2">
      <c r="X10702" s="11"/>
    </row>
    <row r="10703" spans="24:24" x14ac:dyDescent="0.2">
      <c r="X10703" s="11"/>
    </row>
    <row r="10704" spans="24:24" x14ac:dyDescent="0.2">
      <c r="X10704" s="11"/>
    </row>
    <row r="10705" spans="24:24" x14ac:dyDescent="0.2">
      <c r="X10705" s="11"/>
    </row>
    <row r="10706" spans="24:24" x14ac:dyDescent="0.2">
      <c r="X10706" s="11"/>
    </row>
    <row r="10707" spans="24:24" x14ac:dyDescent="0.2">
      <c r="X10707" s="11"/>
    </row>
    <row r="10708" spans="24:24" x14ac:dyDescent="0.2">
      <c r="X10708" s="11"/>
    </row>
    <row r="10709" spans="24:24" x14ac:dyDescent="0.2">
      <c r="X10709" s="11"/>
    </row>
    <row r="10710" spans="24:24" x14ac:dyDescent="0.2">
      <c r="X10710" s="11"/>
    </row>
    <row r="10711" spans="24:24" x14ac:dyDescent="0.2">
      <c r="X10711" s="11"/>
    </row>
    <row r="10712" spans="24:24" x14ac:dyDescent="0.2">
      <c r="X10712" s="11"/>
    </row>
    <row r="10713" spans="24:24" x14ac:dyDescent="0.2">
      <c r="X10713" s="11"/>
    </row>
    <row r="10714" spans="24:24" x14ac:dyDescent="0.2">
      <c r="X10714" s="11"/>
    </row>
    <row r="10715" spans="24:24" x14ac:dyDescent="0.2">
      <c r="X10715" s="11"/>
    </row>
    <row r="10716" spans="24:24" x14ac:dyDescent="0.2">
      <c r="X10716" s="11"/>
    </row>
    <row r="10717" spans="24:24" x14ac:dyDescent="0.2">
      <c r="X10717" s="11"/>
    </row>
    <row r="10718" spans="24:24" x14ac:dyDescent="0.2">
      <c r="X10718" s="11"/>
    </row>
    <row r="10719" spans="24:24" x14ac:dyDescent="0.2">
      <c r="X10719" s="11"/>
    </row>
    <row r="10720" spans="24:24" x14ac:dyDescent="0.2">
      <c r="X10720" s="11"/>
    </row>
    <row r="10721" spans="24:24" x14ac:dyDescent="0.2">
      <c r="X10721" s="11"/>
    </row>
    <row r="10722" spans="24:24" x14ac:dyDescent="0.2">
      <c r="X10722" s="11"/>
    </row>
    <row r="10723" spans="24:24" x14ac:dyDescent="0.2">
      <c r="X10723" s="11"/>
    </row>
    <row r="10724" spans="24:24" x14ac:dyDescent="0.2">
      <c r="X10724" s="11"/>
    </row>
    <row r="10725" spans="24:24" x14ac:dyDescent="0.2">
      <c r="X10725" s="11"/>
    </row>
    <row r="10726" spans="24:24" x14ac:dyDescent="0.2">
      <c r="X10726" s="11"/>
    </row>
    <row r="10727" spans="24:24" x14ac:dyDescent="0.2">
      <c r="X10727" s="11"/>
    </row>
    <row r="10728" spans="24:24" x14ac:dyDescent="0.2">
      <c r="X10728" s="11"/>
    </row>
    <row r="10729" spans="24:24" x14ac:dyDescent="0.2">
      <c r="X10729" s="11"/>
    </row>
    <row r="10730" spans="24:24" x14ac:dyDescent="0.2">
      <c r="X10730" s="11"/>
    </row>
    <row r="10731" spans="24:24" x14ac:dyDescent="0.2">
      <c r="X10731" s="11"/>
    </row>
    <row r="10732" spans="24:24" x14ac:dyDescent="0.2">
      <c r="X10732" s="11"/>
    </row>
    <row r="10733" spans="24:24" x14ac:dyDescent="0.2">
      <c r="X10733" s="11"/>
    </row>
    <row r="10734" spans="24:24" x14ac:dyDescent="0.2">
      <c r="X10734" s="11"/>
    </row>
    <row r="10735" spans="24:24" x14ac:dyDescent="0.2">
      <c r="X10735" s="11"/>
    </row>
    <row r="10736" spans="24:24" x14ac:dyDescent="0.2">
      <c r="X10736" s="11"/>
    </row>
    <row r="10737" spans="24:24" x14ac:dyDescent="0.2">
      <c r="X10737" s="11"/>
    </row>
    <row r="10738" spans="24:24" x14ac:dyDescent="0.2">
      <c r="X10738" s="11"/>
    </row>
    <row r="10739" spans="24:24" x14ac:dyDescent="0.2">
      <c r="X10739" s="11"/>
    </row>
    <row r="10740" spans="24:24" x14ac:dyDescent="0.2">
      <c r="X10740" s="11"/>
    </row>
    <row r="10741" spans="24:24" x14ac:dyDescent="0.2">
      <c r="X10741" s="11"/>
    </row>
    <row r="10742" spans="24:24" x14ac:dyDescent="0.2">
      <c r="X10742" s="11"/>
    </row>
    <row r="10743" spans="24:24" x14ac:dyDescent="0.2">
      <c r="X10743" s="11"/>
    </row>
    <row r="10744" spans="24:24" x14ac:dyDescent="0.2">
      <c r="X10744" s="11"/>
    </row>
    <row r="10745" spans="24:24" x14ac:dyDescent="0.2">
      <c r="X10745" s="11"/>
    </row>
    <row r="10746" spans="24:24" x14ac:dyDescent="0.2">
      <c r="X10746" s="11"/>
    </row>
    <row r="10747" spans="24:24" x14ac:dyDescent="0.2">
      <c r="X10747" s="11"/>
    </row>
    <row r="10748" spans="24:24" x14ac:dyDescent="0.2">
      <c r="X10748" s="11"/>
    </row>
    <row r="10749" spans="24:24" x14ac:dyDescent="0.2">
      <c r="X10749" s="11"/>
    </row>
    <row r="10750" spans="24:24" x14ac:dyDescent="0.2">
      <c r="X10750" s="11"/>
    </row>
    <row r="10751" spans="24:24" x14ac:dyDescent="0.2">
      <c r="X10751" s="11"/>
    </row>
    <row r="10752" spans="24:24" x14ac:dyDescent="0.2">
      <c r="X10752" s="11"/>
    </row>
    <row r="10753" spans="24:24" x14ac:dyDescent="0.2">
      <c r="X10753" s="11"/>
    </row>
    <row r="10754" spans="24:24" x14ac:dyDescent="0.2">
      <c r="X10754" s="11"/>
    </row>
    <row r="10755" spans="24:24" x14ac:dyDescent="0.2">
      <c r="X10755" s="11"/>
    </row>
    <row r="10756" spans="24:24" x14ac:dyDescent="0.2">
      <c r="X10756" s="11"/>
    </row>
    <row r="10757" spans="24:24" x14ac:dyDescent="0.2">
      <c r="X10757" s="11"/>
    </row>
    <row r="10758" spans="24:24" x14ac:dyDescent="0.2">
      <c r="X10758" s="11"/>
    </row>
    <row r="10759" spans="24:24" x14ac:dyDescent="0.2">
      <c r="X10759" s="11"/>
    </row>
    <row r="10760" spans="24:24" x14ac:dyDescent="0.2">
      <c r="X10760" s="11"/>
    </row>
    <row r="10761" spans="24:24" x14ac:dyDescent="0.2">
      <c r="X10761" s="11"/>
    </row>
    <row r="10762" spans="24:24" x14ac:dyDescent="0.2">
      <c r="X10762" s="11"/>
    </row>
    <row r="10763" spans="24:24" x14ac:dyDescent="0.2">
      <c r="X10763" s="11"/>
    </row>
    <row r="10764" spans="24:24" x14ac:dyDescent="0.2">
      <c r="X10764" s="11"/>
    </row>
    <row r="10765" spans="24:24" x14ac:dyDescent="0.2">
      <c r="X10765" s="11"/>
    </row>
    <row r="10766" spans="24:24" x14ac:dyDescent="0.2">
      <c r="X10766" s="11"/>
    </row>
    <row r="10767" spans="24:24" x14ac:dyDescent="0.2">
      <c r="X10767" s="11"/>
    </row>
    <row r="10768" spans="24:24" x14ac:dyDescent="0.2">
      <c r="X10768" s="11"/>
    </row>
    <row r="10769" spans="24:24" x14ac:dyDescent="0.2">
      <c r="X10769" s="11"/>
    </row>
    <row r="10770" spans="24:24" x14ac:dyDescent="0.2">
      <c r="X10770" s="11"/>
    </row>
    <row r="10771" spans="24:24" x14ac:dyDescent="0.2">
      <c r="X10771" s="11"/>
    </row>
    <row r="10772" spans="24:24" x14ac:dyDescent="0.2">
      <c r="X10772" s="11"/>
    </row>
    <row r="10773" spans="24:24" x14ac:dyDescent="0.2">
      <c r="X10773" s="11"/>
    </row>
    <row r="10774" spans="24:24" x14ac:dyDescent="0.2">
      <c r="X10774" s="11"/>
    </row>
    <row r="10775" spans="24:24" x14ac:dyDescent="0.2">
      <c r="X10775" s="11"/>
    </row>
    <row r="10776" spans="24:24" x14ac:dyDescent="0.2">
      <c r="X10776" s="11"/>
    </row>
    <row r="10777" spans="24:24" x14ac:dyDescent="0.2">
      <c r="X10777" s="11"/>
    </row>
    <row r="10778" spans="24:24" x14ac:dyDescent="0.2">
      <c r="X10778" s="11"/>
    </row>
    <row r="10779" spans="24:24" x14ac:dyDescent="0.2">
      <c r="X10779" s="11"/>
    </row>
    <row r="10780" spans="24:24" x14ac:dyDescent="0.2">
      <c r="X10780" s="11"/>
    </row>
    <row r="10781" spans="24:24" x14ac:dyDescent="0.2">
      <c r="X10781" s="11"/>
    </row>
    <row r="10782" spans="24:24" x14ac:dyDescent="0.2">
      <c r="X10782" s="11"/>
    </row>
    <row r="10783" spans="24:24" x14ac:dyDescent="0.2">
      <c r="X10783" s="11"/>
    </row>
    <row r="10784" spans="24:24" x14ac:dyDescent="0.2">
      <c r="X10784" s="11"/>
    </row>
    <row r="10785" spans="24:24" x14ac:dyDescent="0.2">
      <c r="X10785" s="11"/>
    </row>
    <row r="10786" spans="24:24" x14ac:dyDescent="0.2">
      <c r="X10786" s="11"/>
    </row>
    <row r="10787" spans="24:24" x14ac:dyDescent="0.2">
      <c r="X10787" s="11"/>
    </row>
    <row r="10788" spans="24:24" x14ac:dyDescent="0.2">
      <c r="X10788" s="11"/>
    </row>
    <row r="10789" spans="24:24" x14ac:dyDescent="0.2">
      <c r="X10789" s="11"/>
    </row>
    <row r="10790" spans="24:24" x14ac:dyDescent="0.2">
      <c r="X10790" s="11"/>
    </row>
    <row r="10791" spans="24:24" x14ac:dyDescent="0.2">
      <c r="X10791" s="11"/>
    </row>
    <row r="10792" spans="24:24" x14ac:dyDescent="0.2">
      <c r="X10792" s="11"/>
    </row>
    <row r="10793" spans="24:24" x14ac:dyDescent="0.2">
      <c r="X10793" s="11"/>
    </row>
    <row r="10794" spans="24:24" x14ac:dyDescent="0.2">
      <c r="X10794" s="11"/>
    </row>
    <row r="10795" spans="24:24" x14ac:dyDescent="0.2">
      <c r="X10795" s="11"/>
    </row>
    <row r="10796" spans="24:24" x14ac:dyDescent="0.2">
      <c r="X10796" s="11"/>
    </row>
    <row r="10797" spans="24:24" x14ac:dyDescent="0.2">
      <c r="X10797" s="11"/>
    </row>
    <row r="10798" spans="24:24" x14ac:dyDescent="0.2">
      <c r="X10798" s="11"/>
    </row>
    <row r="10799" spans="24:24" x14ac:dyDescent="0.2">
      <c r="X10799" s="11"/>
    </row>
    <row r="10800" spans="24:24" x14ac:dyDescent="0.2">
      <c r="X10800" s="11"/>
    </row>
    <row r="10801" spans="24:24" x14ac:dyDescent="0.2">
      <c r="X10801" s="11"/>
    </row>
    <row r="10802" spans="24:24" x14ac:dyDescent="0.2">
      <c r="X10802" s="11"/>
    </row>
    <row r="10803" spans="24:24" x14ac:dyDescent="0.2">
      <c r="X10803" s="11"/>
    </row>
    <row r="10804" spans="24:24" x14ac:dyDescent="0.2">
      <c r="X10804" s="11"/>
    </row>
    <row r="10805" spans="24:24" x14ac:dyDescent="0.2">
      <c r="X10805" s="11"/>
    </row>
    <row r="10806" spans="24:24" x14ac:dyDescent="0.2">
      <c r="X10806" s="11"/>
    </row>
    <row r="10807" spans="24:24" x14ac:dyDescent="0.2">
      <c r="X10807" s="11"/>
    </row>
    <row r="10808" spans="24:24" x14ac:dyDescent="0.2">
      <c r="X10808" s="11"/>
    </row>
    <row r="10809" spans="24:24" x14ac:dyDescent="0.2">
      <c r="X10809" s="11"/>
    </row>
    <row r="10810" spans="24:24" x14ac:dyDescent="0.2">
      <c r="X10810" s="11"/>
    </row>
    <row r="10811" spans="24:24" x14ac:dyDescent="0.2">
      <c r="X10811" s="11"/>
    </row>
    <row r="10812" spans="24:24" x14ac:dyDescent="0.2">
      <c r="X10812" s="11"/>
    </row>
    <row r="10813" spans="24:24" x14ac:dyDescent="0.2">
      <c r="X10813" s="11"/>
    </row>
    <row r="10814" spans="24:24" x14ac:dyDescent="0.2">
      <c r="X10814" s="11"/>
    </row>
    <row r="10815" spans="24:24" x14ac:dyDescent="0.2">
      <c r="X10815" s="11"/>
    </row>
    <row r="10816" spans="24:24" x14ac:dyDescent="0.2">
      <c r="X10816" s="11"/>
    </row>
    <row r="10817" spans="24:24" x14ac:dyDescent="0.2">
      <c r="X10817" s="11"/>
    </row>
    <row r="10818" spans="24:24" x14ac:dyDescent="0.2">
      <c r="X10818" s="11"/>
    </row>
    <row r="10819" spans="24:24" x14ac:dyDescent="0.2">
      <c r="X10819" s="11"/>
    </row>
    <row r="10820" spans="24:24" x14ac:dyDescent="0.2">
      <c r="X10820" s="11"/>
    </row>
    <row r="10821" spans="24:24" x14ac:dyDescent="0.2">
      <c r="X10821" s="11"/>
    </row>
    <row r="10822" spans="24:24" x14ac:dyDescent="0.2">
      <c r="X10822" s="11"/>
    </row>
    <row r="10823" spans="24:24" x14ac:dyDescent="0.2">
      <c r="X10823" s="11"/>
    </row>
    <row r="10824" spans="24:24" x14ac:dyDescent="0.2">
      <c r="X10824" s="11"/>
    </row>
    <row r="10825" spans="24:24" x14ac:dyDescent="0.2">
      <c r="X10825" s="11"/>
    </row>
    <row r="10826" spans="24:24" x14ac:dyDescent="0.2">
      <c r="X10826" s="11"/>
    </row>
    <row r="10827" spans="24:24" x14ac:dyDescent="0.2">
      <c r="X10827" s="11"/>
    </row>
    <row r="10828" spans="24:24" x14ac:dyDescent="0.2">
      <c r="X10828" s="11"/>
    </row>
    <row r="10829" spans="24:24" x14ac:dyDescent="0.2">
      <c r="X10829" s="11"/>
    </row>
    <row r="10830" spans="24:24" x14ac:dyDescent="0.2">
      <c r="X10830" s="11"/>
    </row>
    <row r="10831" spans="24:24" x14ac:dyDescent="0.2">
      <c r="X10831" s="11"/>
    </row>
    <row r="10832" spans="24:24" x14ac:dyDescent="0.2">
      <c r="X10832" s="11"/>
    </row>
    <row r="10833" spans="24:24" x14ac:dyDescent="0.2">
      <c r="X10833" s="11"/>
    </row>
    <row r="10834" spans="24:24" x14ac:dyDescent="0.2">
      <c r="X10834" s="11"/>
    </row>
    <row r="10835" spans="24:24" x14ac:dyDescent="0.2">
      <c r="X10835" s="11"/>
    </row>
    <row r="10836" spans="24:24" x14ac:dyDescent="0.2">
      <c r="X10836" s="11"/>
    </row>
    <row r="10837" spans="24:24" x14ac:dyDescent="0.2">
      <c r="X10837" s="11"/>
    </row>
    <row r="10838" spans="24:24" x14ac:dyDescent="0.2">
      <c r="X10838" s="11"/>
    </row>
    <row r="10839" spans="24:24" x14ac:dyDescent="0.2">
      <c r="X10839" s="11"/>
    </row>
    <row r="10840" spans="24:24" x14ac:dyDescent="0.2">
      <c r="X10840" s="11"/>
    </row>
    <row r="10841" spans="24:24" x14ac:dyDescent="0.2">
      <c r="X10841" s="11"/>
    </row>
    <row r="10842" spans="24:24" x14ac:dyDescent="0.2">
      <c r="X10842" s="11"/>
    </row>
    <row r="10843" spans="24:24" x14ac:dyDescent="0.2">
      <c r="X10843" s="11"/>
    </row>
    <row r="10844" spans="24:24" x14ac:dyDescent="0.2">
      <c r="X10844" s="11"/>
    </row>
    <row r="10845" spans="24:24" x14ac:dyDescent="0.2">
      <c r="X10845" s="11"/>
    </row>
    <row r="10846" spans="24:24" x14ac:dyDescent="0.2">
      <c r="X10846" s="11"/>
    </row>
    <row r="10847" spans="24:24" x14ac:dyDescent="0.2">
      <c r="X10847" s="11"/>
    </row>
    <row r="10848" spans="24:24" x14ac:dyDescent="0.2">
      <c r="X10848" s="11"/>
    </row>
    <row r="10849" spans="24:24" x14ac:dyDescent="0.2">
      <c r="X10849" s="11"/>
    </row>
    <row r="10850" spans="24:24" x14ac:dyDescent="0.2">
      <c r="X10850" s="11"/>
    </row>
    <row r="10851" spans="24:24" x14ac:dyDescent="0.2">
      <c r="X10851" s="11"/>
    </row>
    <row r="10852" spans="24:24" x14ac:dyDescent="0.2">
      <c r="X10852" s="11"/>
    </row>
    <row r="10853" spans="24:24" x14ac:dyDescent="0.2">
      <c r="X10853" s="11"/>
    </row>
    <row r="10854" spans="24:24" x14ac:dyDescent="0.2">
      <c r="X10854" s="11"/>
    </row>
    <row r="10855" spans="24:24" x14ac:dyDescent="0.2">
      <c r="X10855" s="11"/>
    </row>
    <row r="10856" spans="24:24" x14ac:dyDescent="0.2">
      <c r="X10856" s="11"/>
    </row>
    <row r="10857" spans="24:24" x14ac:dyDescent="0.2">
      <c r="X10857" s="11"/>
    </row>
    <row r="10858" spans="24:24" x14ac:dyDescent="0.2">
      <c r="X10858" s="11"/>
    </row>
    <row r="10859" spans="24:24" x14ac:dyDescent="0.2">
      <c r="X10859" s="11"/>
    </row>
    <row r="10860" spans="24:24" x14ac:dyDescent="0.2">
      <c r="X10860" s="11"/>
    </row>
    <row r="10861" spans="24:24" x14ac:dyDescent="0.2">
      <c r="X10861" s="11"/>
    </row>
    <row r="10862" spans="24:24" x14ac:dyDescent="0.2">
      <c r="X10862" s="11"/>
    </row>
    <row r="10863" spans="24:24" x14ac:dyDescent="0.2">
      <c r="X10863" s="11"/>
    </row>
    <row r="10864" spans="24:24" x14ac:dyDescent="0.2">
      <c r="X10864" s="11"/>
    </row>
    <row r="10865" spans="24:24" x14ac:dyDescent="0.2">
      <c r="X10865" s="11"/>
    </row>
    <row r="10866" spans="24:24" x14ac:dyDescent="0.2">
      <c r="X10866" s="11"/>
    </row>
    <row r="10867" spans="24:24" x14ac:dyDescent="0.2">
      <c r="X10867" s="11"/>
    </row>
    <row r="10868" spans="24:24" x14ac:dyDescent="0.2">
      <c r="X10868" s="11"/>
    </row>
    <row r="10869" spans="24:24" x14ac:dyDescent="0.2">
      <c r="X10869" s="11"/>
    </row>
    <row r="10870" spans="24:24" x14ac:dyDescent="0.2">
      <c r="X10870" s="11"/>
    </row>
    <row r="10871" spans="24:24" x14ac:dyDescent="0.2">
      <c r="X10871" s="11"/>
    </row>
    <row r="10872" spans="24:24" x14ac:dyDescent="0.2">
      <c r="X10872" s="11"/>
    </row>
    <row r="10873" spans="24:24" x14ac:dyDescent="0.2">
      <c r="X10873" s="11"/>
    </row>
    <row r="10874" spans="24:24" x14ac:dyDescent="0.2">
      <c r="X10874" s="11"/>
    </row>
    <row r="10875" spans="24:24" x14ac:dyDescent="0.2">
      <c r="X10875" s="11"/>
    </row>
    <row r="10876" spans="24:24" x14ac:dyDescent="0.2">
      <c r="X10876" s="11"/>
    </row>
    <row r="10877" spans="24:24" x14ac:dyDescent="0.2">
      <c r="X10877" s="11"/>
    </row>
    <row r="10878" spans="24:24" x14ac:dyDescent="0.2">
      <c r="X10878" s="11"/>
    </row>
    <row r="10879" spans="24:24" x14ac:dyDescent="0.2">
      <c r="X10879" s="11"/>
    </row>
    <row r="10880" spans="24:24" x14ac:dyDescent="0.2">
      <c r="X10880" s="11"/>
    </row>
    <row r="10881" spans="24:24" x14ac:dyDescent="0.2">
      <c r="X10881" s="11"/>
    </row>
    <row r="10882" spans="24:24" x14ac:dyDescent="0.2">
      <c r="X10882" s="11"/>
    </row>
    <row r="10883" spans="24:24" x14ac:dyDescent="0.2">
      <c r="X10883" s="11"/>
    </row>
    <row r="10884" spans="24:24" x14ac:dyDescent="0.2">
      <c r="X10884" s="11"/>
    </row>
    <row r="10885" spans="24:24" x14ac:dyDescent="0.2">
      <c r="X10885" s="11"/>
    </row>
    <row r="10886" spans="24:24" x14ac:dyDescent="0.2">
      <c r="X10886" s="11"/>
    </row>
    <row r="10887" spans="24:24" x14ac:dyDescent="0.2">
      <c r="X10887" s="11"/>
    </row>
    <row r="10888" spans="24:24" x14ac:dyDescent="0.2">
      <c r="X10888" s="11"/>
    </row>
    <row r="10889" spans="24:24" x14ac:dyDescent="0.2">
      <c r="X10889" s="11"/>
    </row>
    <row r="10890" spans="24:24" x14ac:dyDescent="0.2">
      <c r="X10890" s="11"/>
    </row>
    <row r="10891" spans="24:24" x14ac:dyDescent="0.2">
      <c r="X10891" s="11"/>
    </row>
    <row r="10892" spans="24:24" x14ac:dyDescent="0.2">
      <c r="X10892" s="11"/>
    </row>
    <row r="10893" spans="24:24" x14ac:dyDescent="0.2">
      <c r="X10893" s="11"/>
    </row>
    <row r="10894" spans="24:24" x14ac:dyDescent="0.2">
      <c r="X10894" s="11"/>
    </row>
    <row r="10895" spans="24:24" x14ac:dyDescent="0.2">
      <c r="X10895" s="11"/>
    </row>
    <row r="10896" spans="24:24" x14ac:dyDescent="0.2">
      <c r="X10896" s="11"/>
    </row>
    <row r="10897" spans="24:24" x14ac:dyDescent="0.2">
      <c r="X10897" s="11"/>
    </row>
    <row r="10898" spans="24:24" x14ac:dyDescent="0.2">
      <c r="X10898" s="11"/>
    </row>
    <row r="10899" spans="24:24" x14ac:dyDescent="0.2">
      <c r="X10899" s="11"/>
    </row>
    <row r="10900" spans="24:24" x14ac:dyDescent="0.2">
      <c r="X10900" s="11"/>
    </row>
    <row r="10901" spans="24:24" x14ac:dyDescent="0.2">
      <c r="X10901" s="11"/>
    </row>
    <row r="10902" spans="24:24" x14ac:dyDescent="0.2">
      <c r="X10902" s="11"/>
    </row>
    <row r="10903" spans="24:24" x14ac:dyDescent="0.2">
      <c r="X10903" s="11"/>
    </row>
    <row r="10904" spans="24:24" x14ac:dyDescent="0.2">
      <c r="X10904" s="11"/>
    </row>
    <row r="10905" spans="24:24" x14ac:dyDescent="0.2">
      <c r="X10905" s="11"/>
    </row>
    <row r="10906" spans="24:24" x14ac:dyDescent="0.2">
      <c r="X10906" s="11"/>
    </row>
    <row r="10907" spans="24:24" x14ac:dyDescent="0.2">
      <c r="X10907" s="11"/>
    </row>
    <row r="10908" spans="24:24" x14ac:dyDescent="0.2">
      <c r="X10908" s="11"/>
    </row>
    <row r="10909" spans="24:24" x14ac:dyDescent="0.2">
      <c r="X10909" s="11"/>
    </row>
    <row r="10910" spans="24:24" x14ac:dyDescent="0.2">
      <c r="X10910" s="11"/>
    </row>
    <row r="10911" spans="24:24" x14ac:dyDescent="0.2">
      <c r="X10911" s="11"/>
    </row>
    <row r="10912" spans="24:24" x14ac:dyDescent="0.2">
      <c r="X10912" s="11"/>
    </row>
    <row r="10913" spans="24:24" x14ac:dyDescent="0.2">
      <c r="X10913" s="11"/>
    </row>
    <row r="10914" spans="24:24" x14ac:dyDescent="0.2">
      <c r="X10914" s="11"/>
    </row>
    <row r="10915" spans="24:24" x14ac:dyDescent="0.2">
      <c r="X10915" s="11"/>
    </row>
    <row r="10916" spans="24:24" x14ac:dyDescent="0.2">
      <c r="X10916" s="11"/>
    </row>
    <row r="10917" spans="24:24" x14ac:dyDescent="0.2">
      <c r="X10917" s="11"/>
    </row>
    <row r="10918" spans="24:24" x14ac:dyDescent="0.2">
      <c r="X10918" s="11"/>
    </row>
    <row r="10919" spans="24:24" x14ac:dyDescent="0.2">
      <c r="X10919" s="11"/>
    </row>
    <row r="10920" spans="24:24" x14ac:dyDescent="0.2">
      <c r="X10920" s="11"/>
    </row>
    <row r="10921" spans="24:24" x14ac:dyDescent="0.2">
      <c r="X10921" s="11"/>
    </row>
    <row r="10922" spans="24:24" x14ac:dyDescent="0.2">
      <c r="X10922" s="11"/>
    </row>
    <row r="10923" spans="24:24" x14ac:dyDescent="0.2">
      <c r="X10923" s="11"/>
    </row>
    <row r="10924" spans="24:24" x14ac:dyDescent="0.2">
      <c r="X10924" s="11"/>
    </row>
    <row r="10925" spans="24:24" x14ac:dyDescent="0.2">
      <c r="X10925" s="11"/>
    </row>
    <row r="10926" spans="24:24" x14ac:dyDescent="0.2">
      <c r="X10926" s="11"/>
    </row>
    <row r="10927" spans="24:24" x14ac:dyDescent="0.2">
      <c r="X10927" s="11"/>
    </row>
    <row r="10928" spans="24:24" x14ac:dyDescent="0.2">
      <c r="X10928" s="11"/>
    </row>
    <row r="10929" spans="24:24" x14ac:dyDescent="0.2">
      <c r="X10929" s="11"/>
    </row>
    <row r="10930" spans="24:24" x14ac:dyDescent="0.2">
      <c r="X10930" s="11"/>
    </row>
    <row r="10931" spans="24:24" x14ac:dyDescent="0.2">
      <c r="X10931" s="11"/>
    </row>
    <row r="10932" spans="24:24" x14ac:dyDescent="0.2">
      <c r="X10932" s="11"/>
    </row>
    <row r="10933" spans="24:24" x14ac:dyDescent="0.2">
      <c r="X10933" s="11"/>
    </row>
    <row r="10934" spans="24:24" x14ac:dyDescent="0.2">
      <c r="X10934" s="11"/>
    </row>
    <row r="10935" spans="24:24" x14ac:dyDescent="0.2">
      <c r="X10935" s="11"/>
    </row>
    <row r="10936" spans="24:24" x14ac:dyDescent="0.2">
      <c r="X10936" s="11"/>
    </row>
    <row r="10937" spans="24:24" x14ac:dyDescent="0.2">
      <c r="X10937" s="11"/>
    </row>
    <row r="10938" spans="24:24" x14ac:dyDescent="0.2">
      <c r="X10938" s="11"/>
    </row>
    <row r="10939" spans="24:24" x14ac:dyDescent="0.2">
      <c r="X10939" s="11"/>
    </row>
    <row r="10940" spans="24:24" x14ac:dyDescent="0.2">
      <c r="X10940" s="11"/>
    </row>
    <row r="10941" spans="24:24" x14ac:dyDescent="0.2">
      <c r="X10941" s="11"/>
    </row>
    <row r="10942" spans="24:24" x14ac:dyDescent="0.2">
      <c r="X10942" s="11"/>
    </row>
    <row r="10943" spans="24:24" x14ac:dyDescent="0.2">
      <c r="X10943" s="11"/>
    </row>
    <row r="10944" spans="24:24" x14ac:dyDescent="0.2">
      <c r="X10944" s="11"/>
    </row>
    <row r="10945" spans="24:24" x14ac:dyDescent="0.2">
      <c r="X10945" s="11"/>
    </row>
    <row r="10946" spans="24:24" x14ac:dyDescent="0.2">
      <c r="X10946" s="11"/>
    </row>
    <row r="10947" spans="24:24" x14ac:dyDescent="0.2">
      <c r="X10947" s="11"/>
    </row>
    <row r="10948" spans="24:24" x14ac:dyDescent="0.2">
      <c r="X10948" s="11"/>
    </row>
    <row r="10949" spans="24:24" x14ac:dyDescent="0.2">
      <c r="X10949" s="11"/>
    </row>
    <row r="10950" spans="24:24" x14ac:dyDescent="0.2">
      <c r="X10950" s="11"/>
    </row>
    <row r="10951" spans="24:24" x14ac:dyDescent="0.2">
      <c r="X10951" s="11"/>
    </row>
    <row r="10952" spans="24:24" x14ac:dyDescent="0.2">
      <c r="X10952" s="11"/>
    </row>
    <row r="10953" spans="24:24" x14ac:dyDescent="0.2">
      <c r="X10953" s="11"/>
    </row>
    <row r="10954" spans="24:24" x14ac:dyDescent="0.2">
      <c r="X10954" s="11"/>
    </row>
    <row r="10955" spans="24:24" x14ac:dyDescent="0.2">
      <c r="X10955" s="11"/>
    </row>
    <row r="10956" spans="24:24" x14ac:dyDescent="0.2">
      <c r="X10956" s="11"/>
    </row>
    <row r="10957" spans="24:24" x14ac:dyDescent="0.2">
      <c r="X10957" s="11"/>
    </row>
    <row r="10958" spans="24:24" x14ac:dyDescent="0.2">
      <c r="X10958" s="11"/>
    </row>
    <row r="10959" spans="24:24" x14ac:dyDescent="0.2">
      <c r="X10959" s="11"/>
    </row>
    <row r="10960" spans="24:24" x14ac:dyDescent="0.2">
      <c r="X10960" s="11"/>
    </row>
    <row r="10961" spans="24:24" x14ac:dyDescent="0.2">
      <c r="X10961" s="11"/>
    </row>
    <row r="10962" spans="24:24" x14ac:dyDescent="0.2">
      <c r="X10962" s="11"/>
    </row>
    <row r="10963" spans="24:24" x14ac:dyDescent="0.2">
      <c r="X10963" s="11"/>
    </row>
    <row r="10964" spans="24:24" x14ac:dyDescent="0.2">
      <c r="X10964" s="11"/>
    </row>
    <row r="10965" spans="24:24" x14ac:dyDescent="0.2">
      <c r="X10965" s="11"/>
    </row>
    <row r="10966" spans="24:24" x14ac:dyDescent="0.2">
      <c r="X10966" s="11"/>
    </row>
    <row r="10967" spans="24:24" x14ac:dyDescent="0.2">
      <c r="X10967" s="11"/>
    </row>
    <row r="10968" spans="24:24" x14ac:dyDescent="0.2">
      <c r="X10968" s="11"/>
    </row>
    <row r="10969" spans="24:24" x14ac:dyDescent="0.2">
      <c r="X10969" s="11"/>
    </row>
    <row r="10970" spans="24:24" x14ac:dyDescent="0.2">
      <c r="X10970" s="11"/>
    </row>
    <row r="10971" spans="24:24" x14ac:dyDescent="0.2">
      <c r="X10971" s="11"/>
    </row>
    <row r="10972" spans="24:24" x14ac:dyDescent="0.2">
      <c r="X10972" s="11"/>
    </row>
    <row r="10973" spans="24:24" x14ac:dyDescent="0.2">
      <c r="X10973" s="11"/>
    </row>
    <row r="10974" spans="24:24" x14ac:dyDescent="0.2">
      <c r="X10974" s="11"/>
    </row>
    <row r="10975" spans="24:24" x14ac:dyDescent="0.2">
      <c r="X10975" s="11"/>
    </row>
    <row r="10976" spans="24:24" x14ac:dyDescent="0.2">
      <c r="X10976" s="11"/>
    </row>
    <row r="10977" spans="24:24" x14ac:dyDescent="0.2">
      <c r="X10977" s="11"/>
    </row>
    <row r="10978" spans="24:24" x14ac:dyDescent="0.2">
      <c r="X10978" s="11"/>
    </row>
    <row r="10979" spans="24:24" x14ac:dyDescent="0.2">
      <c r="X10979" s="11"/>
    </row>
    <row r="10980" spans="24:24" x14ac:dyDescent="0.2">
      <c r="X10980" s="11"/>
    </row>
    <row r="10981" spans="24:24" x14ac:dyDescent="0.2">
      <c r="X10981" s="11"/>
    </row>
    <row r="10982" spans="24:24" x14ac:dyDescent="0.2">
      <c r="X10982" s="11"/>
    </row>
    <row r="10983" spans="24:24" x14ac:dyDescent="0.2">
      <c r="X10983" s="11"/>
    </row>
    <row r="10984" spans="24:24" x14ac:dyDescent="0.2">
      <c r="X10984" s="11"/>
    </row>
    <row r="10985" spans="24:24" x14ac:dyDescent="0.2">
      <c r="X10985" s="11"/>
    </row>
    <row r="10986" spans="24:24" x14ac:dyDescent="0.2">
      <c r="X10986" s="11"/>
    </row>
    <row r="10987" spans="24:24" x14ac:dyDescent="0.2">
      <c r="X10987" s="11"/>
    </row>
    <row r="10988" spans="24:24" x14ac:dyDescent="0.2">
      <c r="X10988" s="11"/>
    </row>
    <row r="10989" spans="24:24" x14ac:dyDescent="0.2">
      <c r="X10989" s="11"/>
    </row>
    <row r="10990" spans="24:24" x14ac:dyDescent="0.2">
      <c r="X10990" s="11"/>
    </row>
    <row r="10991" spans="24:24" x14ac:dyDescent="0.2">
      <c r="X10991" s="11"/>
    </row>
    <row r="10992" spans="24:24" x14ac:dyDescent="0.2">
      <c r="X10992" s="11"/>
    </row>
    <row r="10993" spans="24:24" x14ac:dyDescent="0.2">
      <c r="X10993" s="11"/>
    </row>
    <row r="10994" spans="24:24" x14ac:dyDescent="0.2">
      <c r="X10994" s="11"/>
    </row>
    <row r="10995" spans="24:24" x14ac:dyDescent="0.2">
      <c r="X10995" s="11"/>
    </row>
    <row r="10996" spans="24:24" x14ac:dyDescent="0.2">
      <c r="X10996" s="11"/>
    </row>
    <row r="10997" spans="24:24" x14ac:dyDescent="0.2">
      <c r="X10997" s="11"/>
    </row>
    <row r="10998" spans="24:24" x14ac:dyDescent="0.2">
      <c r="X10998" s="11"/>
    </row>
    <row r="10999" spans="24:24" x14ac:dyDescent="0.2">
      <c r="X10999" s="11"/>
    </row>
    <row r="11000" spans="24:24" x14ac:dyDescent="0.2">
      <c r="X11000" s="11"/>
    </row>
    <row r="11001" spans="24:24" x14ac:dyDescent="0.2">
      <c r="X11001" s="11"/>
    </row>
    <row r="11002" spans="24:24" x14ac:dyDescent="0.2">
      <c r="X11002" s="11"/>
    </row>
    <row r="11003" spans="24:24" x14ac:dyDescent="0.2">
      <c r="X11003" s="11"/>
    </row>
    <row r="11004" spans="24:24" x14ac:dyDescent="0.2">
      <c r="X11004" s="11"/>
    </row>
    <row r="11005" spans="24:24" x14ac:dyDescent="0.2">
      <c r="X11005" s="11"/>
    </row>
    <row r="11006" spans="24:24" x14ac:dyDescent="0.2">
      <c r="X11006" s="11"/>
    </row>
    <row r="11007" spans="24:24" x14ac:dyDescent="0.2">
      <c r="X11007" s="11"/>
    </row>
    <row r="11008" spans="24:24" x14ac:dyDescent="0.2">
      <c r="X11008" s="11"/>
    </row>
    <row r="11009" spans="24:24" x14ac:dyDescent="0.2">
      <c r="X11009" s="11"/>
    </row>
    <row r="11010" spans="24:24" x14ac:dyDescent="0.2">
      <c r="X11010" s="11"/>
    </row>
    <row r="11011" spans="24:24" x14ac:dyDescent="0.2">
      <c r="X11011" s="11"/>
    </row>
    <row r="11012" spans="24:24" x14ac:dyDescent="0.2">
      <c r="X11012" s="11"/>
    </row>
    <row r="11013" spans="24:24" x14ac:dyDescent="0.2">
      <c r="X11013" s="11"/>
    </row>
    <row r="11014" spans="24:24" x14ac:dyDescent="0.2">
      <c r="X11014" s="11"/>
    </row>
    <row r="11015" spans="24:24" x14ac:dyDescent="0.2">
      <c r="X11015" s="11"/>
    </row>
    <row r="11016" spans="24:24" x14ac:dyDescent="0.2">
      <c r="X11016" s="11"/>
    </row>
    <row r="11017" spans="24:24" x14ac:dyDescent="0.2">
      <c r="X11017" s="11"/>
    </row>
    <row r="11018" spans="24:24" x14ac:dyDescent="0.2">
      <c r="X11018" s="11"/>
    </row>
    <row r="11019" spans="24:24" x14ac:dyDescent="0.2">
      <c r="X11019" s="11"/>
    </row>
    <row r="11020" spans="24:24" x14ac:dyDescent="0.2">
      <c r="X11020" s="11"/>
    </row>
    <row r="11021" spans="24:24" x14ac:dyDescent="0.2">
      <c r="X11021" s="11"/>
    </row>
    <row r="11022" spans="24:24" x14ac:dyDescent="0.2">
      <c r="X11022" s="11"/>
    </row>
    <row r="11023" spans="24:24" x14ac:dyDescent="0.2">
      <c r="X11023" s="11"/>
    </row>
    <row r="11024" spans="24:24" x14ac:dyDescent="0.2">
      <c r="X11024" s="11"/>
    </row>
    <row r="11025" spans="24:24" x14ac:dyDescent="0.2">
      <c r="X11025" s="11"/>
    </row>
    <row r="11026" spans="24:24" x14ac:dyDescent="0.2">
      <c r="X11026" s="11"/>
    </row>
    <row r="11027" spans="24:24" x14ac:dyDescent="0.2">
      <c r="X11027" s="11"/>
    </row>
    <row r="11028" spans="24:24" x14ac:dyDescent="0.2">
      <c r="X11028" s="11"/>
    </row>
    <row r="11029" spans="24:24" x14ac:dyDescent="0.2">
      <c r="X11029" s="11"/>
    </row>
    <row r="11030" spans="24:24" x14ac:dyDescent="0.2">
      <c r="X11030" s="11"/>
    </row>
    <row r="11031" spans="24:24" x14ac:dyDescent="0.2">
      <c r="X11031" s="11"/>
    </row>
    <row r="11032" spans="24:24" x14ac:dyDescent="0.2">
      <c r="X11032" s="11"/>
    </row>
    <row r="11033" spans="24:24" x14ac:dyDescent="0.2">
      <c r="X11033" s="11"/>
    </row>
    <row r="11034" spans="24:24" x14ac:dyDescent="0.2">
      <c r="X11034" s="11"/>
    </row>
    <row r="11035" spans="24:24" x14ac:dyDescent="0.2">
      <c r="X11035" s="11"/>
    </row>
    <row r="11036" spans="24:24" x14ac:dyDescent="0.2">
      <c r="X11036" s="11"/>
    </row>
    <row r="11037" spans="24:24" x14ac:dyDescent="0.2">
      <c r="X11037" s="11"/>
    </row>
    <row r="11038" spans="24:24" x14ac:dyDescent="0.2">
      <c r="X11038" s="11"/>
    </row>
    <row r="11039" spans="24:24" x14ac:dyDescent="0.2">
      <c r="X11039" s="11"/>
    </row>
    <row r="11040" spans="24:24" x14ac:dyDescent="0.2">
      <c r="X11040" s="11"/>
    </row>
    <row r="11041" spans="24:24" x14ac:dyDescent="0.2">
      <c r="X11041" s="11"/>
    </row>
    <row r="11042" spans="24:24" x14ac:dyDescent="0.2">
      <c r="X11042" s="11"/>
    </row>
    <row r="11043" spans="24:24" x14ac:dyDescent="0.2">
      <c r="X11043" s="11"/>
    </row>
    <row r="11044" spans="24:24" x14ac:dyDescent="0.2">
      <c r="X11044" s="11"/>
    </row>
    <row r="11045" spans="24:24" x14ac:dyDescent="0.2">
      <c r="X11045" s="11"/>
    </row>
    <row r="11046" spans="24:24" x14ac:dyDescent="0.2">
      <c r="X11046" s="11"/>
    </row>
    <row r="11047" spans="24:24" x14ac:dyDescent="0.2">
      <c r="X11047" s="11"/>
    </row>
    <row r="11048" spans="24:24" x14ac:dyDescent="0.2">
      <c r="X11048" s="11"/>
    </row>
    <row r="11049" spans="24:24" x14ac:dyDescent="0.2">
      <c r="X11049" s="11"/>
    </row>
    <row r="11050" spans="24:24" x14ac:dyDescent="0.2">
      <c r="X11050" s="11"/>
    </row>
    <row r="11051" spans="24:24" x14ac:dyDescent="0.2">
      <c r="X11051" s="11"/>
    </row>
    <row r="11052" spans="24:24" x14ac:dyDescent="0.2">
      <c r="X11052" s="11"/>
    </row>
    <row r="11053" spans="24:24" x14ac:dyDescent="0.2">
      <c r="X11053" s="11"/>
    </row>
    <row r="11054" spans="24:24" x14ac:dyDescent="0.2">
      <c r="X11054" s="11"/>
    </row>
    <row r="11055" spans="24:24" x14ac:dyDescent="0.2">
      <c r="X11055" s="11"/>
    </row>
    <row r="11056" spans="24:24" x14ac:dyDescent="0.2">
      <c r="X11056" s="11"/>
    </row>
    <row r="11057" spans="24:24" x14ac:dyDescent="0.2">
      <c r="X11057" s="11"/>
    </row>
    <row r="11058" spans="24:24" x14ac:dyDescent="0.2">
      <c r="X11058" s="11"/>
    </row>
    <row r="11059" spans="24:24" x14ac:dyDescent="0.2">
      <c r="X11059" s="11"/>
    </row>
    <row r="11060" spans="24:24" x14ac:dyDescent="0.2">
      <c r="X11060" s="11"/>
    </row>
    <row r="11061" spans="24:24" x14ac:dyDescent="0.2">
      <c r="X11061" s="11"/>
    </row>
    <row r="11062" spans="24:24" x14ac:dyDescent="0.2">
      <c r="X11062" s="11"/>
    </row>
    <row r="11063" spans="24:24" x14ac:dyDescent="0.2">
      <c r="X11063" s="11"/>
    </row>
    <row r="11064" spans="24:24" x14ac:dyDescent="0.2">
      <c r="X11064" s="11"/>
    </row>
    <row r="11065" spans="24:24" x14ac:dyDescent="0.2">
      <c r="X11065" s="11"/>
    </row>
    <row r="11066" spans="24:24" x14ac:dyDescent="0.2">
      <c r="X11066" s="11"/>
    </row>
    <row r="11067" spans="24:24" x14ac:dyDescent="0.2">
      <c r="X11067" s="11"/>
    </row>
    <row r="11068" spans="24:24" x14ac:dyDescent="0.2">
      <c r="X11068" s="11"/>
    </row>
    <row r="11069" spans="24:24" x14ac:dyDescent="0.2">
      <c r="X11069" s="11"/>
    </row>
    <row r="11070" spans="24:24" x14ac:dyDescent="0.2">
      <c r="X11070" s="11"/>
    </row>
    <row r="11071" spans="24:24" x14ac:dyDescent="0.2">
      <c r="X11071" s="11"/>
    </row>
    <row r="11072" spans="24:24" x14ac:dyDescent="0.2">
      <c r="X11072" s="11"/>
    </row>
    <row r="11073" spans="24:24" x14ac:dyDescent="0.2">
      <c r="X11073" s="11"/>
    </row>
    <row r="11074" spans="24:24" x14ac:dyDescent="0.2">
      <c r="X11074" s="11"/>
    </row>
    <row r="11075" spans="24:24" x14ac:dyDescent="0.2">
      <c r="X11075" s="11"/>
    </row>
    <row r="11076" spans="24:24" x14ac:dyDescent="0.2">
      <c r="X11076" s="11"/>
    </row>
    <row r="11077" spans="24:24" x14ac:dyDescent="0.2">
      <c r="X11077" s="11"/>
    </row>
    <row r="11078" spans="24:24" x14ac:dyDescent="0.2">
      <c r="X11078" s="11"/>
    </row>
    <row r="11079" spans="24:24" x14ac:dyDescent="0.2">
      <c r="X11079" s="11"/>
    </row>
    <row r="11080" spans="24:24" x14ac:dyDescent="0.2">
      <c r="X11080" s="11"/>
    </row>
    <row r="11081" spans="24:24" x14ac:dyDescent="0.2">
      <c r="X11081" s="11"/>
    </row>
    <row r="11082" spans="24:24" x14ac:dyDescent="0.2">
      <c r="X11082" s="11"/>
    </row>
    <row r="11083" spans="24:24" x14ac:dyDescent="0.2">
      <c r="X11083" s="11"/>
    </row>
    <row r="11084" spans="24:24" x14ac:dyDescent="0.2">
      <c r="X11084" s="11"/>
    </row>
    <row r="11085" spans="24:24" x14ac:dyDescent="0.2">
      <c r="X11085" s="11"/>
    </row>
    <row r="11086" spans="24:24" x14ac:dyDescent="0.2">
      <c r="X11086" s="11"/>
    </row>
    <row r="11087" spans="24:24" x14ac:dyDescent="0.2">
      <c r="X11087" s="11"/>
    </row>
    <row r="11088" spans="24:24" x14ac:dyDescent="0.2">
      <c r="X11088" s="11"/>
    </row>
    <row r="11089" spans="24:24" x14ac:dyDescent="0.2">
      <c r="X11089" s="11"/>
    </row>
    <row r="11090" spans="24:24" x14ac:dyDescent="0.2">
      <c r="X11090" s="11"/>
    </row>
    <row r="11091" spans="24:24" x14ac:dyDescent="0.2">
      <c r="X11091" s="11"/>
    </row>
    <row r="11092" spans="24:24" x14ac:dyDescent="0.2">
      <c r="X11092" s="11"/>
    </row>
    <row r="11093" spans="24:24" x14ac:dyDescent="0.2">
      <c r="X11093" s="11"/>
    </row>
    <row r="11094" spans="24:24" x14ac:dyDescent="0.2">
      <c r="X11094" s="11"/>
    </row>
    <row r="11095" spans="24:24" x14ac:dyDescent="0.2">
      <c r="X11095" s="11"/>
    </row>
    <row r="11096" spans="24:24" x14ac:dyDescent="0.2">
      <c r="X11096" s="11"/>
    </row>
    <row r="11097" spans="24:24" x14ac:dyDescent="0.2">
      <c r="X11097" s="11"/>
    </row>
    <row r="11098" spans="24:24" x14ac:dyDescent="0.2">
      <c r="X11098" s="11"/>
    </row>
    <row r="11099" spans="24:24" x14ac:dyDescent="0.2">
      <c r="X11099" s="11"/>
    </row>
    <row r="11100" spans="24:24" x14ac:dyDescent="0.2">
      <c r="X11100" s="11"/>
    </row>
    <row r="11101" spans="24:24" x14ac:dyDescent="0.2">
      <c r="X11101" s="11"/>
    </row>
    <row r="11102" spans="24:24" x14ac:dyDescent="0.2">
      <c r="X11102" s="11"/>
    </row>
    <row r="11103" spans="24:24" x14ac:dyDescent="0.2">
      <c r="X11103" s="11"/>
    </row>
    <row r="11104" spans="24:24" x14ac:dyDescent="0.2">
      <c r="X11104" s="11"/>
    </row>
    <row r="11105" spans="24:24" x14ac:dyDescent="0.2">
      <c r="X11105" s="11"/>
    </row>
    <row r="11106" spans="24:24" x14ac:dyDescent="0.2">
      <c r="X11106" s="11"/>
    </row>
    <row r="11107" spans="24:24" x14ac:dyDescent="0.2">
      <c r="X11107" s="11"/>
    </row>
    <row r="11108" spans="24:24" x14ac:dyDescent="0.2">
      <c r="X11108" s="11"/>
    </row>
    <row r="11109" spans="24:24" x14ac:dyDescent="0.2">
      <c r="X11109" s="11"/>
    </row>
    <row r="11110" spans="24:24" x14ac:dyDescent="0.2">
      <c r="X11110" s="11"/>
    </row>
    <row r="11111" spans="24:24" x14ac:dyDescent="0.2">
      <c r="X11111" s="11"/>
    </row>
    <row r="11112" spans="24:24" x14ac:dyDescent="0.2">
      <c r="X11112" s="11"/>
    </row>
    <row r="11113" spans="24:24" x14ac:dyDescent="0.2">
      <c r="X11113" s="11"/>
    </row>
    <row r="11114" spans="24:24" x14ac:dyDescent="0.2">
      <c r="X11114" s="11"/>
    </row>
    <row r="11115" spans="24:24" x14ac:dyDescent="0.2">
      <c r="X11115" s="11"/>
    </row>
    <row r="11116" spans="24:24" x14ac:dyDescent="0.2">
      <c r="X11116" s="11"/>
    </row>
    <row r="11117" spans="24:24" x14ac:dyDescent="0.2">
      <c r="X11117" s="11"/>
    </row>
    <row r="11118" spans="24:24" x14ac:dyDescent="0.2">
      <c r="X11118" s="11"/>
    </row>
    <row r="11119" spans="24:24" x14ac:dyDescent="0.2">
      <c r="X11119" s="11"/>
    </row>
    <row r="11120" spans="24:24" x14ac:dyDescent="0.2">
      <c r="X11120" s="11"/>
    </row>
    <row r="11121" spans="24:24" x14ac:dyDescent="0.2">
      <c r="X11121" s="11"/>
    </row>
    <row r="11122" spans="24:24" x14ac:dyDescent="0.2">
      <c r="X11122" s="11"/>
    </row>
    <row r="11123" spans="24:24" x14ac:dyDescent="0.2">
      <c r="X11123" s="11"/>
    </row>
    <row r="11124" spans="24:24" x14ac:dyDescent="0.2">
      <c r="X11124" s="11"/>
    </row>
    <row r="11125" spans="24:24" x14ac:dyDescent="0.2">
      <c r="X11125" s="11"/>
    </row>
    <row r="11126" spans="24:24" x14ac:dyDescent="0.2">
      <c r="X11126" s="11"/>
    </row>
    <row r="11127" spans="24:24" x14ac:dyDescent="0.2">
      <c r="X11127" s="11"/>
    </row>
    <row r="11128" spans="24:24" x14ac:dyDescent="0.2">
      <c r="X11128" s="11"/>
    </row>
    <row r="11129" spans="24:24" x14ac:dyDescent="0.2">
      <c r="X11129" s="11"/>
    </row>
    <row r="11130" spans="24:24" x14ac:dyDescent="0.2">
      <c r="X11130" s="11"/>
    </row>
    <row r="11131" spans="24:24" x14ac:dyDescent="0.2">
      <c r="X11131" s="11"/>
    </row>
    <row r="11132" spans="24:24" x14ac:dyDescent="0.2">
      <c r="X11132" s="11"/>
    </row>
    <row r="11133" spans="24:24" x14ac:dyDescent="0.2">
      <c r="X11133" s="11"/>
    </row>
    <row r="11134" spans="24:24" x14ac:dyDescent="0.2">
      <c r="X11134" s="11"/>
    </row>
    <row r="11135" spans="24:24" x14ac:dyDescent="0.2">
      <c r="X11135" s="11"/>
    </row>
    <row r="11136" spans="24:24" x14ac:dyDescent="0.2">
      <c r="X11136" s="11"/>
    </row>
    <row r="11137" spans="24:24" x14ac:dyDescent="0.2">
      <c r="X11137" s="11"/>
    </row>
    <row r="11138" spans="24:24" x14ac:dyDescent="0.2">
      <c r="X11138" s="11"/>
    </row>
    <row r="11139" spans="24:24" x14ac:dyDescent="0.2">
      <c r="X11139" s="11"/>
    </row>
    <row r="11140" spans="24:24" x14ac:dyDescent="0.2">
      <c r="X11140" s="11"/>
    </row>
    <row r="11141" spans="24:24" x14ac:dyDescent="0.2">
      <c r="X11141" s="11"/>
    </row>
    <row r="11142" spans="24:24" x14ac:dyDescent="0.2">
      <c r="X11142" s="11"/>
    </row>
    <row r="11143" spans="24:24" x14ac:dyDescent="0.2">
      <c r="X11143" s="11"/>
    </row>
    <row r="11144" spans="24:24" x14ac:dyDescent="0.2">
      <c r="X11144" s="11"/>
    </row>
    <row r="11145" spans="24:24" x14ac:dyDescent="0.2">
      <c r="X11145" s="11"/>
    </row>
    <row r="11146" spans="24:24" x14ac:dyDescent="0.2">
      <c r="X11146" s="11"/>
    </row>
    <row r="11147" spans="24:24" x14ac:dyDescent="0.2">
      <c r="X11147" s="11"/>
    </row>
    <row r="11148" spans="24:24" x14ac:dyDescent="0.2">
      <c r="X11148" s="11"/>
    </row>
    <row r="11149" spans="24:24" x14ac:dyDescent="0.2">
      <c r="X11149" s="11"/>
    </row>
    <row r="11150" spans="24:24" x14ac:dyDescent="0.2">
      <c r="X11150" s="11"/>
    </row>
    <row r="11151" spans="24:24" x14ac:dyDescent="0.2">
      <c r="X11151" s="11"/>
    </row>
    <row r="11152" spans="24:24" x14ac:dyDescent="0.2">
      <c r="X11152" s="11"/>
    </row>
    <row r="11153" spans="24:24" x14ac:dyDescent="0.2">
      <c r="X11153" s="11"/>
    </row>
    <row r="11154" spans="24:24" x14ac:dyDescent="0.2">
      <c r="X11154" s="11"/>
    </row>
    <row r="11155" spans="24:24" x14ac:dyDescent="0.2">
      <c r="X11155" s="11"/>
    </row>
    <row r="11156" spans="24:24" x14ac:dyDescent="0.2">
      <c r="X11156" s="11"/>
    </row>
    <row r="11157" spans="24:24" x14ac:dyDescent="0.2">
      <c r="X11157" s="11"/>
    </row>
    <row r="11158" spans="24:24" x14ac:dyDescent="0.2">
      <c r="X11158" s="11"/>
    </row>
    <row r="11159" spans="24:24" x14ac:dyDescent="0.2">
      <c r="X11159" s="11"/>
    </row>
    <row r="11160" spans="24:24" x14ac:dyDescent="0.2">
      <c r="X11160" s="11"/>
    </row>
    <row r="11161" spans="24:24" x14ac:dyDescent="0.2">
      <c r="X11161" s="11"/>
    </row>
    <row r="11162" spans="24:24" x14ac:dyDescent="0.2">
      <c r="X11162" s="11"/>
    </row>
    <row r="11163" spans="24:24" x14ac:dyDescent="0.2">
      <c r="X11163" s="11"/>
    </row>
    <row r="11164" spans="24:24" x14ac:dyDescent="0.2">
      <c r="X11164" s="11"/>
    </row>
    <row r="11165" spans="24:24" x14ac:dyDescent="0.2">
      <c r="X11165" s="11"/>
    </row>
    <row r="11166" spans="24:24" x14ac:dyDescent="0.2">
      <c r="X11166" s="11"/>
    </row>
    <row r="11167" spans="24:24" x14ac:dyDescent="0.2">
      <c r="X11167" s="11"/>
    </row>
    <row r="11168" spans="24:24" x14ac:dyDescent="0.2">
      <c r="X11168" s="11"/>
    </row>
    <row r="11169" spans="24:24" x14ac:dyDescent="0.2">
      <c r="X11169" s="11"/>
    </row>
    <row r="11170" spans="24:24" x14ac:dyDescent="0.2">
      <c r="X11170" s="11"/>
    </row>
    <row r="11171" spans="24:24" x14ac:dyDescent="0.2">
      <c r="X11171" s="11"/>
    </row>
    <row r="11172" spans="24:24" x14ac:dyDescent="0.2">
      <c r="X11172" s="11"/>
    </row>
    <row r="11173" spans="24:24" x14ac:dyDescent="0.2">
      <c r="X11173" s="11"/>
    </row>
    <row r="11174" spans="24:24" x14ac:dyDescent="0.2">
      <c r="X11174" s="11"/>
    </row>
    <row r="11175" spans="24:24" x14ac:dyDescent="0.2">
      <c r="X11175" s="11"/>
    </row>
    <row r="11176" spans="24:24" x14ac:dyDescent="0.2">
      <c r="X11176" s="11"/>
    </row>
    <row r="11177" spans="24:24" x14ac:dyDescent="0.2">
      <c r="X11177" s="11"/>
    </row>
    <row r="11178" spans="24:24" x14ac:dyDescent="0.2">
      <c r="X11178" s="11"/>
    </row>
    <row r="11179" spans="24:24" x14ac:dyDescent="0.2">
      <c r="X11179" s="11"/>
    </row>
    <row r="11180" spans="24:24" x14ac:dyDescent="0.2">
      <c r="X11180" s="11"/>
    </row>
    <row r="11181" spans="24:24" x14ac:dyDescent="0.2">
      <c r="X11181" s="11"/>
    </row>
    <row r="11182" spans="24:24" x14ac:dyDescent="0.2">
      <c r="X11182" s="11"/>
    </row>
    <row r="11183" spans="24:24" x14ac:dyDescent="0.2">
      <c r="X11183" s="11"/>
    </row>
    <row r="11184" spans="24:24" x14ac:dyDescent="0.2">
      <c r="X11184" s="11"/>
    </row>
    <row r="11185" spans="24:24" x14ac:dyDescent="0.2">
      <c r="X11185" s="11"/>
    </row>
    <row r="11186" spans="24:24" x14ac:dyDescent="0.2">
      <c r="X11186" s="11"/>
    </row>
    <row r="11187" spans="24:24" x14ac:dyDescent="0.2">
      <c r="X11187" s="11"/>
    </row>
    <row r="11188" spans="24:24" x14ac:dyDescent="0.2">
      <c r="X11188" s="11"/>
    </row>
    <row r="11189" spans="24:24" x14ac:dyDescent="0.2">
      <c r="X11189" s="11"/>
    </row>
    <row r="11190" spans="24:24" x14ac:dyDescent="0.2">
      <c r="X11190" s="11"/>
    </row>
    <row r="11191" spans="24:24" x14ac:dyDescent="0.2">
      <c r="X11191" s="11"/>
    </row>
    <row r="11192" spans="24:24" x14ac:dyDescent="0.2">
      <c r="X11192" s="11"/>
    </row>
    <row r="11193" spans="24:24" x14ac:dyDescent="0.2">
      <c r="X11193" s="11"/>
    </row>
    <row r="11194" spans="24:24" x14ac:dyDescent="0.2">
      <c r="X11194" s="11"/>
    </row>
    <row r="11195" spans="24:24" x14ac:dyDescent="0.2">
      <c r="X11195" s="11"/>
    </row>
    <row r="11196" spans="24:24" x14ac:dyDescent="0.2">
      <c r="X11196" s="11"/>
    </row>
    <row r="11197" spans="24:24" x14ac:dyDescent="0.2">
      <c r="X11197" s="11"/>
    </row>
    <row r="11198" spans="24:24" x14ac:dyDescent="0.2">
      <c r="X11198" s="11"/>
    </row>
    <row r="11199" spans="24:24" x14ac:dyDescent="0.2">
      <c r="X11199" s="11"/>
    </row>
    <row r="11200" spans="24:24" x14ac:dyDescent="0.2">
      <c r="X11200" s="11"/>
    </row>
    <row r="11201" spans="24:24" x14ac:dyDescent="0.2">
      <c r="X11201" s="11"/>
    </row>
    <row r="11202" spans="24:24" x14ac:dyDescent="0.2">
      <c r="X11202" s="11"/>
    </row>
    <row r="11203" spans="24:24" x14ac:dyDescent="0.2">
      <c r="X11203" s="11"/>
    </row>
    <row r="11204" spans="24:24" x14ac:dyDescent="0.2">
      <c r="X11204" s="11"/>
    </row>
    <row r="11205" spans="24:24" x14ac:dyDescent="0.2">
      <c r="X11205" s="11"/>
    </row>
    <row r="11206" spans="24:24" x14ac:dyDescent="0.2">
      <c r="X11206" s="11"/>
    </row>
    <row r="11207" spans="24:24" x14ac:dyDescent="0.2">
      <c r="X11207" s="11"/>
    </row>
    <row r="11208" spans="24:24" x14ac:dyDescent="0.2">
      <c r="X11208" s="11"/>
    </row>
    <row r="11209" spans="24:24" x14ac:dyDescent="0.2">
      <c r="X11209" s="11"/>
    </row>
    <row r="11210" spans="24:24" x14ac:dyDescent="0.2">
      <c r="X11210" s="11"/>
    </row>
    <row r="11211" spans="24:24" x14ac:dyDescent="0.2">
      <c r="X11211" s="11"/>
    </row>
    <row r="11212" spans="24:24" x14ac:dyDescent="0.2">
      <c r="X11212" s="11"/>
    </row>
    <row r="11213" spans="24:24" x14ac:dyDescent="0.2">
      <c r="X11213" s="11"/>
    </row>
    <row r="11214" spans="24:24" x14ac:dyDescent="0.2">
      <c r="X11214" s="11"/>
    </row>
    <row r="11215" spans="24:24" x14ac:dyDescent="0.2">
      <c r="X11215" s="11"/>
    </row>
    <row r="11216" spans="24:24" x14ac:dyDescent="0.2">
      <c r="X11216" s="11"/>
    </row>
    <row r="11217" spans="24:24" x14ac:dyDescent="0.2">
      <c r="X11217" s="11"/>
    </row>
    <row r="11218" spans="24:24" x14ac:dyDescent="0.2">
      <c r="X11218" s="11"/>
    </row>
    <row r="11219" spans="24:24" x14ac:dyDescent="0.2">
      <c r="X11219" s="11"/>
    </row>
    <row r="11220" spans="24:24" x14ac:dyDescent="0.2">
      <c r="X11220" s="11"/>
    </row>
    <row r="11221" spans="24:24" x14ac:dyDescent="0.2">
      <c r="X11221" s="11"/>
    </row>
    <row r="11222" spans="24:24" x14ac:dyDescent="0.2">
      <c r="X11222" s="11"/>
    </row>
    <row r="11223" spans="24:24" x14ac:dyDescent="0.2">
      <c r="X11223" s="11"/>
    </row>
    <row r="11224" spans="24:24" x14ac:dyDescent="0.2">
      <c r="X11224" s="11"/>
    </row>
    <row r="11225" spans="24:24" x14ac:dyDescent="0.2">
      <c r="X11225" s="11"/>
    </row>
    <row r="11226" spans="24:24" x14ac:dyDescent="0.2">
      <c r="X11226" s="11"/>
    </row>
    <row r="11227" spans="24:24" x14ac:dyDescent="0.2">
      <c r="X11227" s="11"/>
    </row>
    <row r="11228" spans="24:24" x14ac:dyDescent="0.2">
      <c r="X11228" s="11"/>
    </row>
    <row r="11229" spans="24:24" x14ac:dyDescent="0.2">
      <c r="X11229" s="11"/>
    </row>
    <row r="11230" spans="24:24" x14ac:dyDescent="0.2">
      <c r="X11230" s="11"/>
    </row>
    <row r="11231" spans="24:24" x14ac:dyDescent="0.2">
      <c r="X11231" s="11"/>
    </row>
    <row r="11232" spans="24:24" x14ac:dyDescent="0.2">
      <c r="X11232" s="11"/>
    </row>
    <row r="11233" spans="24:24" x14ac:dyDescent="0.2">
      <c r="X11233" s="11"/>
    </row>
    <row r="11234" spans="24:24" x14ac:dyDescent="0.2">
      <c r="X11234" s="11"/>
    </row>
    <row r="11235" spans="24:24" x14ac:dyDescent="0.2">
      <c r="X11235" s="11"/>
    </row>
    <row r="11236" spans="24:24" x14ac:dyDescent="0.2">
      <c r="X11236" s="11"/>
    </row>
    <row r="11237" spans="24:24" x14ac:dyDescent="0.2">
      <c r="X11237" s="11"/>
    </row>
    <row r="11238" spans="24:24" x14ac:dyDescent="0.2">
      <c r="X11238" s="11"/>
    </row>
    <row r="11239" spans="24:24" x14ac:dyDescent="0.2">
      <c r="X11239" s="11"/>
    </row>
    <row r="11240" spans="24:24" x14ac:dyDescent="0.2">
      <c r="X11240" s="11"/>
    </row>
    <row r="11241" spans="24:24" x14ac:dyDescent="0.2">
      <c r="X11241" s="11"/>
    </row>
    <row r="11242" spans="24:24" x14ac:dyDescent="0.2">
      <c r="X11242" s="11"/>
    </row>
    <row r="11243" spans="24:24" x14ac:dyDescent="0.2">
      <c r="X11243" s="11"/>
    </row>
    <row r="11244" spans="24:24" x14ac:dyDescent="0.2">
      <c r="X11244" s="11"/>
    </row>
    <row r="11245" spans="24:24" x14ac:dyDescent="0.2">
      <c r="X11245" s="11"/>
    </row>
    <row r="11246" spans="24:24" x14ac:dyDescent="0.2">
      <c r="X11246" s="11"/>
    </row>
    <row r="11247" spans="24:24" x14ac:dyDescent="0.2">
      <c r="X11247" s="11"/>
    </row>
    <row r="11248" spans="24:24" x14ac:dyDescent="0.2">
      <c r="X11248" s="11"/>
    </row>
    <row r="11249" spans="24:24" x14ac:dyDescent="0.2">
      <c r="X11249" s="11"/>
    </row>
    <row r="11250" spans="24:24" x14ac:dyDescent="0.2">
      <c r="X11250" s="11"/>
    </row>
    <row r="11251" spans="24:24" x14ac:dyDescent="0.2">
      <c r="X11251" s="11"/>
    </row>
    <row r="11252" spans="24:24" x14ac:dyDescent="0.2">
      <c r="X11252" s="11"/>
    </row>
    <row r="11253" spans="24:24" x14ac:dyDescent="0.2">
      <c r="X11253" s="11"/>
    </row>
    <row r="11254" spans="24:24" x14ac:dyDescent="0.2">
      <c r="X11254" s="11"/>
    </row>
    <row r="11255" spans="24:24" x14ac:dyDescent="0.2">
      <c r="X11255" s="11"/>
    </row>
    <row r="11256" spans="24:24" x14ac:dyDescent="0.2">
      <c r="X11256" s="11"/>
    </row>
    <row r="11257" spans="24:24" x14ac:dyDescent="0.2">
      <c r="X11257" s="11"/>
    </row>
    <row r="11258" spans="24:24" x14ac:dyDescent="0.2">
      <c r="X11258" s="11"/>
    </row>
    <row r="11259" spans="24:24" x14ac:dyDescent="0.2">
      <c r="X11259" s="11"/>
    </row>
    <row r="11260" spans="24:24" x14ac:dyDescent="0.2">
      <c r="X11260" s="11"/>
    </row>
    <row r="11261" spans="24:24" x14ac:dyDescent="0.2">
      <c r="X11261" s="11"/>
    </row>
    <row r="11262" spans="24:24" x14ac:dyDescent="0.2">
      <c r="X11262" s="11"/>
    </row>
    <row r="11263" spans="24:24" x14ac:dyDescent="0.2">
      <c r="X11263" s="11"/>
    </row>
    <row r="11264" spans="24:24" x14ac:dyDescent="0.2">
      <c r="X11264" s="11"/>
    </row>
    <row r="11265" spans="24:24" x14ac:dyDescent="0.2">
      <c r="X11265" s="11"/>
    </row>
    <row r="11266" spans="24:24" x14ac:dyDescent="0.2">
      <c r="X11266" s="11"/>
    </row>
    <row r="11267" spans="24:24" x14ac:dyDescent="0.2">
      <c r="X11267" s="11"/>
    </row>
    <row r="11268" spans="24:24" x14ac:dyDescent="0.2">
      <c r="X11268" s="11"/>
    </row>
    <row r="11269" spans="24:24" x14ac:dyDescent="0.2">
      <c r="X11269" s="11"/>
    </row>
    <row r="11270" spans="24:24" x14ac:dyDescent="0.2">
      <c r="X11270" s="11"/>
    </row>
    <row r="11271" spans="24:24" x14ac:dyDescent="0.2">
      <c r="X11271" s="11"/>
    </row>
    <row r="11272" spans="24:24" x14ac:dyDescent="0.2">
      <c r="X11272" s="11"/>
    </row>
    <row r="11273" spans="24:24" x14ac:dyDescent="0.2">
      <c r="X11273" s="11"/>
    </row>
    <row r="11274" spans="24:24" x14ac:dyDescent="0.2">
      <c r="X11274" s="11"/>
    </row>
    <row r="11275" spans="24:24" x14ac:dyDescent="0.2">
      <c r="X11275" s="11"/>
    </row>
    <row r="11276" spans="24:24" x14ac:dyDescent="0.2">
      <c r="X11276" s="11"/>
    </row>
    <row r="11277" spans="24:24" x14ac:dyDescent="0.2">
      <c r="X11277" s="11"/>
    </row>
    <row r="11278" spans="24:24" x14ac:dyDescent="0.2">
      <c r="X11278" s="11"/>
    </row>
    <row r="11279" spans="24:24" x14ac:dyDescent="0.2">
      <c r="X11279" s="11"/>
    </row>
    <row r="11280" spans="24:24" x14ac:dyDescent="0.2">
      <c r="X11280" s="11"/>
    </row>
    <row r="11281" spans="24:24" x14ac:dyDescent="0.2">
      <c r="X11281" s="11"/>
    </row>
    <row r="11282" spans="24:24" x14ac:dyDescent="0.2">
      <c r="X11282" s="11"/>
    </row>
    <row r="11283" spans="24:24" x14ac:dyDescent="0.2">
      <c r="X11283" s="11"/>
    </row>
    <row r="11284" spans="24:24" x14ac:dyDescent="0.2">
      <c r="X11284" s="11"/>
    </row>
    <row r="11285" spans="24:24" x14ac:dyDescent="0.2">
      <c r="X11285" s="11"/>
    </row>
    <row r="11286" spans="24:24" x14ac:dyDescent="0.2">
      <c r="X11286" s="11"/>
    </row>
    <row r="11287" spans="24:24" x14ac:dyDescent="0.2">
      <c r="X11287" s="11"/>
    </row>
    <row r="11288" spans="24:24" x14ac:dyDescent="0.2">
      <c r="X11288" s="11"/>
    </row>
    <row r="11289" spans="24:24" x14ac:dyDescent="0.2">
      <c r="X11289" s="11"/>
    </row>
    <row r="11290" spans="24:24" x14ac:dyDescent="0.2">
      <c r="X11290" s="11"/>
    </row>
    <row r="11291" spans="24:24" x14ac:dyDescent="0.2">
      <c r="X11291" s="11"/>
    </row>
    <row r="11292" spans="24:24" x14ac:dyDescent="0.2">
      <c r="X11292" s="11"/>
    </row>
    <row r="11293" spans="24:24" x14ac:dyDescent="0.2">
      <c r="X11293" s="11"/>
    </row>
    <row r="11294" spans="24:24" x14ac:dyDescent="0.2">
      <c r="X11294" s="11"/>
    </row>
    <row r="11295" spans="24:24" x14ac:dyDescent="0.2">
      <c r="X11295" s="11"/>
    </row>
    <row r="11296" spans="24:24" x14ac:dyDescent="0.2">
      <c r="X11296" s="11"/>
    </row>
    <row r="11297" spans="24:24" x14ac:dyDescent="0.2">
      <c r="X11297" s="11"/>
    </row>
    <row r="11298" spans="24:24" x14ac:dyDescent="0.2">
      <c r="X11298" s="11"/>
    </row>
    <row r="11299" spans="24:24" x14ac:dyDescent="0.2">
      <c r="X11299" s="11"/>
    </row>
    <row r="11300" spans="24:24" x14ac:dyDescent="0.2">
      <c r="X11300" s="11"/>
    </row>
    <row r="11301" spans="24:24" x14ac:dyDescent="0.2">
      <c r="X11301" s="11"/>
    </row>
    <row r="11302" spans="24:24" x14ac:dyDescent="0.2">
      <c r="X11302" s="11"/>
    </row>
    <row r="11303" spans="24:24" x14ac:dyDescent="0.2">
      <c r="X11303" s="11"/>
    </row>
    <row r="11304" spans="24:24" x14ac:dyDescent="0.2">
      <c r="X11304" s="11"/>
    </row>
    <row r="11305" spans="24:24" x14ac:dyDescent="0.2">
      <c r="X11305" s="11"/>
    </row>
    <row r="11306" spans="24:24" x14ac:dyDescent="0.2">
      <c r="X11306" s="11"/>
    </row>
    <row r="11307" spans="24:24" x14ac:dyDescent="0.2">
      <c r="X11307" s="11"/>
    </row>
    <row r="11308" spans="24:24" x14ac:dyDescent="0.2">
      <c r="X11308" s="11"/>
    </row>
    <row r="11309" spans="24:24" x14ac:dyDescent="0.2">
      <c r="X11309" s="11"/>
    </row>
    <row r="11310" spans="24:24" x14ac:dyDescent="0.2">
      <c r="X11310" s="11"/>
    </row>
    <row r="11311" spans="24:24" x14ac:dyDescent="0.2">
      <c r="X11311" s="11"/>
    </row>
    <row r="11312" spans="24:24" x14ac:dyDescent="0.2">
      <c r="X11312" s="11"/>
    </row>
    <row r="11313" spans="24:24" x14ac:dyDescent="0.2">
      <c r="X11313" s="11"/>
    </row>
    <row r="11314" spans="24:24" x14ac:dyDescent="0.2">
      <c r="X11314" s="11"/>
    </row>
    <row r="11315" spans="24:24" x14ac:dyDescent="0.2">
      <c r="X11315" s="11"/>
    </row>
    <row r="11316" spans="24:24" x14ac:dyDescent="0.2">
      <c r="X11316" s="11"/>
    </row>
    <row r="11317" spans="24:24" x14ac:dyDescent="0.2">
      <c r="X11317" s="11"/>
    </row>
    <row r="11318" spans="24:24" x14ac:dyDescent="0.2">
      <c r="X11318" s="11"/>
    </row>
    <row r="11319" spans="24:24" x14ac:dyDescent="0.2">
      <c r="X11319" s="11"/>
    </row>
    <row r="11320" spans="24:24" x14ac:dyDescent="0.2">
      <c r="X11320" s="11"/>
    </row>
    <row r="11321" spans="24:24" x14ac:dyDescent="0.2">
      <c r="X11321" s="11"/>
    </row>
    <row r="11322" spans="24:24" x14ac:dyDescent="0.2">
      <c r="X11322" s="11"/>
    </row>
    <row r="11323" spans="24:24" x14ac:dyDescent="0.2">
      <c r="X11323" s="11"/>
    </row>
    <row r="11324" spans="24:24" x14ac:dyDescent="0.2">
      <c r="X11324" s="11"/>
    </row>
    <row r="11325" spans="24:24" x14ac:dyDescent="0.2">
      <c r="X11325" s="11"/>
    </row>
    <row r="11326" spans="24:24" x14ac:dyDescent="0.2">
      <c r="X11326" s="11"/>
    </row>
    <row r="11327" spans="24:24" x14ac:dyDescent="0.2">
      <c r="X11327" s="11"/>
    </row>
    <row r="11328" spans="24:24" x14ac:dyDescent="0.2">
      <c r="X11328" s="11"/>
    </row>
    <row r="11329" spans="24:24" x14ac:dyDescent="0.2">
      <c r="X11329" s="11"/>
    </row>
    <row r="11330" spans="24:24" x14ac:dyDescent="0.2">
      <c r="X11330" s="11"/>
    </row>
    <row r="11331" spans="24:24" x14ac:dyDescent="0.2">
      <c r="X11331" s="11"/>
    </row>
    <row r="11332" spans="24:24" x14ac:dyDescent="0.2">
      <c r="X11332" s="11"/>
    </row>
    <row r="11333" spans="24:24" x14ac:dyDescent="0.2">
      <c r="X11333" s="11"/>
    </row>
    <row r="11334" spans="24:24" x14ac:dyDescent="0.2">
      <c r="X11334" s="11"/>
    </row>
    <row r="11335" spans="24:24" x14ac:dyDescent="0.2">
      <c r="X11335" s="11"/>
    </row>
    <row r="11336" spans="24:24" x14ac:dyDescent="0.2">
      <c r="X11336" s="11"/>
    </row>
    <row r="11337" spans="24:24" x14ac:dyDescent="0.2">
      <c r="X11337" s="11"/>
    </row>
    <row r="11338" spans="24:24" x14ac:dyDescent="0.2">
      <c r="X11338" s="11"/>
    </row>
    <row r="11339" spans="24:24" x14ac:dyDescent="0.2">
      <c r="X11339" s="11"/>
    </row>
    <row r="11340" spans="24:24" x14ac:dyDescent="0.2">
      <c r="X11340" s="11"/>
    </row>
    <row r="11341" spans="24:24" x14ac:dyDescent="0.2">
      <c r="X11341" s="11"/>
    </row>
    <row r="11342" spans="24:24" x14ac:dyDescent="0.2">
      <c r="X11342" s="11"/>
    </row>
    <row r="11343" spans="24:24" x14ac:dyDescent="0.2">
      <c r="X11343" s="11"/>
    </row>
    <row r="11344" spans="24:24" x14ac:dyDescent="0.2">
      <c r="X11344" s="11"/>
    </row>
    <row r="11345" spans="24:24" x14ac:dyDescent="0.2">
      <c r="X11345" s="11"/>
    </row>
    <row r="11346" spans="24:24" x14ac:dyDescent="0.2">
      <c r="X11346" s="11"/>
    </row>
    <row r="11347" spans="24:24" x14ac:dyDescent="0.2">
      <c r="X11347" s="11"/>
    </row>
    <row r="11348" spans="24:24" x14ac:dyDescent="0.2">
      <c r="X11348" s="11"/>
    </row>
    <row r="11349" spans="24:24" x14ac:dyDescent="0.2">
      <c r="X11349" s="11"/>
    </row>
    <row r="11350" spans="24:24" x14ac:dyDescent="0.2">
      <c r="X11350" s="11"/>
    </row>
    <row r="11351" spans="24:24" x14ac:dyDescent="0.2">
      <c r="X11351" s="11"/>
    </row>
    <row r="11352" spans="24:24" x14ac:dyDescent="0.2">
      <c r="X11352" s="11"/>
    </row>
    <row r="11353" spans="24:24" x14ac:dyDescent="0.2">
      <c r="X11353" s="11"/>
    </row>
    <row r="11354" spans="24:24" x14ac:dyDescent="0.2">
      <c r="X11354" s="11"/>
    </row>
    <row r="11355" spans="24:24" x14ac:dyDescent="0.2">
      <c r="X11355" s="11"/>
    </row>
    <row r="11356" spans="24:24" x14ac:dyDescent="0.2">
      <c r="X11356" s="11"/>
    </row>
    <row r="11357" spans="24:24" x14ac:dyDescent="0.2">
      <c r="X11357" s="11"/>
    </row>
    <row r="11358" spans="24:24" x14ac:dyDescent="0.2">
      <c r="X11358" s="11"/>
    </row>
    <row r="11359" spans="24:24" x14ac:dyDescent="0.2">
      <c r="X11359" s="11"/>
    </row>
    <row r="11360" spans="24:24" x14ac:dyDescent="0.2">
      <c r="X11360" s="11"/>
    </row>
    <row r="11361" spans="24:24" x14ac:dyDescent="0.2">
      <c r="X11361" s="11"/>
    </row>
    <row r="11362" spans="24:24" x14ac:dyDescent="0.2">
      <c r="X11362" s="11"/>
    </row>
    <row r="11363" spans="24:24" x14ac:dyDescent="0.2">
      <c r="X11363" s="11"/>
    </row>
    <row r="11364" spans="24:24" x14ac:dyDescent="0.2">
      <c r="X11364" s="11"/>
    </row>
    <row r="11365" spans="24:24" x14ac:dyDescent="0.2">
      <c r="X11365" s="11"/>
    </row>
    <row r="11366" spans="24:24" x14ac:dyDescent="0.2">
      <c r="X11366" s="11"/>
    </row>
    <row r="11367" spans="24:24" x14ac:dyDescent="0.2">
      <c r="X11367" s="11"/>
    </row>
    <row r="11368" spans="24:24" x14ac:dyDescent="0.2">
      <c r="X11368" s="11"/>
    </row>
    <row r="11369" spans="24:24" x14ac:dyDescent="0.2">
      <c r="X11369" s="11"/>
    </row>
    <row r="11370" spans="24:24" x14ac:dyDescent="0.2">
      <c r="X11370" s="11"/>
    </row>
    <row r="11371" spans="24:24" x14ac:dyDescent="0.2">
      <c r="X11371" s="11"/>
    </row>
    <row r="11372" spans="24:24" x14ac:dyDescent="0.2">
      <c r="X11372" s="11"/>
    </row>
    <row r="11373" spans="24:24" x14ac:dyDescent="0.2">
      <c r="X11373" s="11"/>
    </row>
    <row r="11374" spans="24:24" x14ac:dyDescent="0.2">
      <c r="X11374" s="11"/>
    </row>
    <row r="11375" spans="24:24" x14ac:dyDescent="0.2">
      <c r="X11375" s="11"/>
    </row>
    <row r="11376" spans="24:24" x14ac:dyDescent="0.2">
      <c r="X11376" s="11"/>
    </row>
    <row r="11377" spans="24:24" x14ac:dyDescent="0.2">
      <c r="X11377" s="11"/>
    </row>
    <row r="11378" spans="24:24" x14ac:dyDescent="0.2">
      <c r="X11378" s="11"/>
    </row>
    <row r="11379" spans="24:24" x14ac:dyDescent="0.2">
      <c r="X11379" s="11"/>
    </row>
    <row r="11380" spans="24:24" x14ac:dyDescent="0.2">
      <c r="X11380" s="11"/>
    </row>
    <row r="11381" spans="24:24" x14ac:dyDescent="0.2">
      <c r="X11381" s="11"/>
    </row>
    <row r="11382" spans="24:24" x14ac:dyDescent="0.2">
      <c r="X11382" s="11"/>
    </row>
    <row r="11383" spans="24:24" x14ac:dyDescent="0.2">
      <c r="X11383" s="11"/>
    </row>
    <row r="11384" spans="24:24" x14ac:dyDescent="0.2">
      <c r="X11384" s="11"/>
    </row>
    <row r="11385" spans="24:24" x14ac:dyDescent="0.2">
      <c r="X11385" s="11"/>
    </row>
    <row r="11386" spans="24:24" x14ac:dyDescent="0.2">
      <c r="X11386" s="11"/>
    </row>
    <row r="11387" spans="24:24" x14ac:dyDescent="0.2">
      <c r="X11387" s="11"/>
    </row>
    <row r="11388" spans="24:24" x14ac:dyDescent="0.2">
      <c r="X11388" s="11"/>
    </row>
    <row r="11389" spans="24:24" x14ac:dyDescent="0.2">
      <c r="X11389" s="11"/>
    </row>
    <row r="11390" spans="24:24" x14ac:dyDescent="0.2">
      <c r="X11390" s="11"/>
    </row>
    <row r="11391" spans="24:24" x14ac:dyDescent="0.2">
      <c r="X11391" s="11"/>
    </row>
    <row r="11392" spans="24:24" x14ac:dyDescent="0.2">
      <c r="X11392" s="11"/>
    </row>
    <row r="11393" spans="24:24" x14ac:dyDescent="0.2">
      <c r="X11393" s="11"/>
    </row>
    <row r="11394" spans="24:24" x14ac:dyDescent="0.2">
      <c r="X11394" s="11"/>
    </row>
    <row r="11395" spans="24:24" x14ac:dyDescent="0.2">
      <c r="X11395" s="11"/>
    </row>
    <row r="11396" spans="24:24" x14ac:dyDescent="0.2">
      <c r="X11396" s="11"/>
    </row>
    <row r="11397" spans="24:24" x14ac:dyDescent="0.2">
      <c r="X11397" s="11"/>
    </row>
    <row r="11398" spans="24:24" x14ac:dyDescent="0.2">
      <c r="X11398" s="11"/>
    </row>
    <row r="11399" spans="24:24" x14ac:dyDescent="0.2">
      <c r="X11399" s="11"/>
    </row>
    <row r="11400" spans="24:24" x14ac:dyDescent="0.2">
      <c r="X11400" s="11"/>
    </row>
    <row r="11401" spans="24:24" x14ac:dyDescent="0.2">
      <c r="X11401" s="11"/>
    </row>
    <row r="11402" spans="24:24" x14ac:dyDescent="0.2">
      <c r="X11402" s="11"/>
    </row>
    <row r="11403" spans="24:24" x14ac:dyDescent="0.2">
      <c r="X11403" s="11"/>
    </row>
    <row r="11404" spans="24:24" x14ac:dyDescent="0.2">
      <c r="X11404" s="11"/>
    </row>
    <row r="11405" spans="24:24" x14ac:dyDescent="0.2">
      <c r="X11405" s="11"/>
    </row>
    <row r="11406" spans="24:24" x14ac:dyDescent="0.2">
      <c r="X11406" s="11"/>
    </row>
    <row r="11407" spans="24:24" x14ac:dyDescent="0.2">
      <c r="X11407" s="11"/>
    </row>
    <row r="11408" spans="24:24" x14ac:dyDescent="0.2">
      <c r="X11408" s="11"/>
    </row>
    <row r="11409" spans="24:24" x14ac:dyDescent="0.2">
      <c r="X11409" s="11"/>
    </row>
    <row r="11410" spans="24:24" x14ac:dyDescent="0.2">
      <c r="X11410" s="11"/>
    </row>
    <row r="11411" spans="24:24" x14ac:dyDescent="0.2">
      <c r="X11411" s="11"/>
    </row>
    <row r="11412" spans="24:24" x14ac:dyDescent="0.2">
      <c r="X11412" s="11"/>
    </row>
    <row r="11413" spans="24:24" x14ac:dyDescent="0.2">
      <c r="X11413" s="11"/>
    </row>
    <row r="11414" spans="24:24" x14ac:dyDescent="0.2">
      <c r="X11414" s="11"/>
    </row>
    <row r="11415" spans="24:24" x14ac:dyDescent="0.2">
      <c r="X11415" s="11"/>
    </row>
    <row r="11416" spans="24:24" x14ac:dyDescent="0.2">
      <c r="X11416" s="11"/>
    </row>
    <row r="11417" spans="24:24" x14ac:dyDescent="0.2">
      <c r="X11417" s="11"/>
    </row>
    <row r="11418" spans="24:24" x14ac:dyDescent="0.2">
      <c r="X11418" s="11"/>
    </row>
    <row r="11419" spans="24:24" x14ac:dyDescent="0.2">
      <c r="X11419" s="11"/>
    </row>
    <row r="11420" spans="24:24" x14ac:dyDescent="0.2">
      <c r="X11420" s="11"/>
    </row>
    <row r="11421" spans="24:24" x14ac:dyDescent="0.2">
      <c r="X11421" s="11"/>
    </row>
    <row r="11422" spans="24:24" x14ac:dyDescent="0.2">
      <c r="X11422" s="11"/>
    </row>
    <row r="11423" spans="24:24" x14ac:dyDescent="0.2">
      <c r="X11423" s="11"/>
    </row>
    <row r="11424" spans="24:24" x14ac:dyDescent="0.2">
      <c r="X11424" s="11"/>
    </row>
    <row r="11425" spans="24:24" x14ac:dyDescent="0.2">
      <c r="X11425" s="11"/>
    </row>
    <row r="11426" spans="24:24" x14ac:dyDescent="0.2">
      <c r="X11426" s="11"/>
    </row>
    <row r="11427" spans="24:24" x14ac:dyDescent="0.2">
      <c r="X11427" s="11"/>
    </row>
    <row r="11428" spans="24:24" x14ac:dyDescent="0.2">
      <c r="X11428" s="11"/>
    </row>
    <row r="11429" spans="24:24" x14ac:dyDescent="0.2">
      <c r="X11429" s="11"/>
    </row>
    <row r="11430" spans="24:24" x14ac:dyDescent="0.2">
      <c r="X11430" s="11"/>
    </row>
    <row r="11431" spans="24:24" x14ac:dyDescent="0.2">
      <c r="X11431" s="11"/>
    </row>
    <row r="11432" spans="24:24" x14ac:dyDescent="0.2">
      <c r="X11432" s="11"/>
    </row>
    <row r="11433" spans="24:24" x14ac:dyDescent="0.2">
      <c r="X11433" s="11"/>
    </row>
    <row r="11434" spans="24:24" x14ac:dyDescent="0.2">
      <c r="X11434" s="11"/>
    </row>
    <row r="11435" spans="24:24" x14ac:dyDescent="0.2">
      <c r="X11435" s="11"/>
    </row>
    <row r="11436" spans="24:24" x14ac:dyDescent="0.2">
      <c r="X11436" s="11"/>
    </row>
    <row r="11437" spans="24:24" x14ac:dyDescent="0.2">
      <c r="X11437" s="11"/>
    </row>
    <row r="11438" spans="24:24" x14ac:dyDescent="0.2">
      <c r="X11438" s="11"/>
    </row>
    <row r="11439" spans="24:24" x14ac:dyDescent="0.2">
      <c r="X11439" s="11"/>
    </row>
    <row r="11440" spans="24:24" x14ac:dyDescent="0.2">
      <c r="X11440" s="11"/>
    </row>
    <row r="11441" spans="24:24" x14ac:dyDescent="0.2">
      <c r="X11441" s="11"/>
    </row>
    <row r="11442" spans="24:24" x14ac:dyDescent="0.2">
      <c r="X11442" s="11"/>
    </row>
    <row r="11443" spans="24:24" x14ac:dyDescent="0.2">
      <c r="X11443" s="11"/>
    </row>
    <row r="11444" spans="24:24" x14ac:dyDescent="0.2">
      <c r="X11444" s="11"/>
    </row>
    <row r="11445" spans="24:24" x14ac:dyDescent="0.2">
      <c r="X11445" s="11"/>
    </row>
    <row r="11446" spans="24:24" x14ac:dyDescent="0.2">
      <c r="X11446" s="11"/>
    </row>
    <row r="11447" spans="24:24" x14ac:dyDescent="0.2">
      <c r="X11447" s="11"/>
    </row>
    <row r="11448" spans="24:24" x14ac:dyDescent="0.2">
      <c r="X11448" s="11"/>
    </row>
    <row r="11449" spans="24:24" x14ac:dyDescent="0.2">
      <c r="X11449" s="11"/>
    </row>
    <row r="11450" spans="24:24" x14ac:dyDescent="0.2">
      <c r="X11450" s="11"/>
    </row>
    <row r="11451" spans="24:24" x14ac:dyDescent="0.2">
      <c r="X11451" s="11"/>
    </row>
    <row r="11452" spans="24:24" x14ac:dyDescent="0.2">
      <c r="X11452" s="11"/>
    </row>
    <row r="11453" spans="24:24" x14ac:dyDescent="0.2">
      <c r="X11453" s="11"/>
    </row>
    <row r="11454" spans="24:24" x14ac:dyDescent="0.2">
      <c r="X11454" s="11"/>
    </row>
    <row r="11455" spans="24:24" x14ac:dyDescent="0.2">
      <c r="X11455" s="11"/>
    </row>
    <row r="11456" spans="24:24" x14ac:dyDescent="0.2">
      <c r="X11456" s="11"/>
    </row>
    <row r="11457" spans="24:24" x14ac:dyDescent="0.2">
      <c r="X11457" s="11"/>
    </row>
    <row r="11458" spans="24:24" x14ac:dyDescent="0.2">
      <c r="X11458" s="11"/>
    </row>
    <row r="11459" spans="24:24" x14ac:dyDescent="0.2">
      <c r="X11459" s="11"/>
    </row>
    <row r="11460" spans="24:24" x14ac:dyDescent="0.2">
      <c r="X11460" s="11"/>
    </row>
    <row r="11461" spans="24:24" x14ac:dyDescent="0.2">
      <c r="X11461" s="11"/>
    </row>
    <row r="11462" spans="24:24" x14ac:dyDescent="0.2">
      <c r="X11462" s="11"/>
    </row>
    <row r="11463" spans="24:24" x14ac:dyDescent="0.2">
      <c r="X11463" s="11"/>
    </row>
    <row r="11464" spans="24:24" x14ac:dyDescent="0.2">
      <c r="X11464" s="11"/>
    </row>
    <row r="11465" spans="24:24" x14ac:dyDescent="0.2">
      <c r="X11465" s="11"/>
    </row>
    <row r="11466" spans="24:24" x14ac:dyDescent="0.2">
      <c r="X11466" s="11"/>
    </row>
    <row r="11467" spans="24:24" x14ac:dyDescent="0.2">
      <c r="X11467" s="11"/>
    </row>
    <row r="11468" spans="24:24" x14ac:dyDescent="0.2">
      <c r="X11468" s="11"/>
    </row>
    <row r="11469" spans="24:24" x14ac:dyDescent="0.2">
      <c r="X11469" s="11"/>
    </row>
    <row r="11470" spans="24:24" x14ac:dyDescent="0.2">
      <c r="X11470" s="11"/>
    </row>
    <row r="11471" spans="24:24" x14ac:dyDescent="0.2">
      <c r="X11471" s="11"/>
    </row>
    <row r="11472" spans="24:24" x14ac:dyDescent="0.2">
      <c r="X11472" s="11"/>
    </row>
    <row r="11473" spans="24:24" x14ac:dyDescent="0.2">
      <c r="X11473" s="11"/>
    </row>
    <row r="11474" spans="24:24" x14ac:dyDescent="0.2">
      <c r="X11474" s="11"/>
    </row>
    <row r="11475" spans="24:24" x14ac:dyDescent="0.2">
      <c r="X11475" s="11"/>
    </row>
    <row r="11476" spans="24:24" x14ac:dyDescent="0.2">
      <c r="X11476" s="11"/>
    </row>
    <row r="11477" spans="24:24" x14ac:dyDescent="0.2">
      <c r="X11477" s="11"/>
    </row>
    <row r="11478" spans="24:24" x14ac:dyDescent="0.2">
      <c r="X11478" s="11"/>
    </row>
    <row r="11479" spans="24:24" x14ac:dyDescent="0.2">
      <c r="X11479" s="11"/>
    </row>
    <row r="11480" spans="24:24" x14ac:dyDescent="0.2">
      <c r="X11480" s="11"/>
    </row>
    <row r="11481" spans="24:24" x14ac:dyDescent="0.2">
      <c r="X11481" s="11"/>
    </row>
    <row r="11482" spans="24:24" x14ac:dyDescent="0.2">
      <c r="X11482" s="11"/>
    </row>
    <row r="11483" spans="24:24" x14ac:dyDescent="0.2">
      <c r="X11483" s="11"/>
    </row>
    <row r="11484" spans="24:24" x14ac:dyDescent="0.2">
      <c r="X11484" s="11"/>
    </row>
    <row r="11485" spans="24:24" x14ac:dyDescent="0.2">
      <c r="X11485" s="11"/>
    </row>
    <row r="11486" spans="24:24" x14ac:dyDescent="0.2">
      <c r="X11486" s="11"/>
    </row>
    <row r="11487" spans="24:24" x14ac:dyDescent="0.2">
      <c r="X11487" s="11"/>
    </row>
    <row r="11488" spans="24:24" x14ac:dyDescent="0.2">
      <c r="X11488" s="11"/>
    </row>
    <row r="11489" spans="24:24" x14ac:dyDescent="0.2">
      <c r="X11489" s="11"/>
    </row>
    <row r="11490" spans="24:24" x14ac:dyDescent="0.2">
      <c r="X11490" s="11"/>
    </row>
    <row r="11491" spans="24:24" x14ac:dyDescent="0.2">
      <c r="X11491" s="11"/>
    </row>
    <row r="11492" spans="24:24" x14ac:dyDescent="0.2">
      <c r="X11492" s="11"/>
    </row>
    <row r="11493" spans="24:24" x14ac:dyDescent="0.2">
      <c r="X11493" s="11"/>
    </row>
    <row r="11494" spans="24:24" x14ac:dyDescent="0.2">
      <c r="X11494" s="11"/>
    </row>
    <row r="11495" spans="24:24" x14ac:dyDescent="0.2">
      <c r="X11495" s="11"/>
    </row>
    <row r="11496" spans="24:24" x14ac:dyDescent="0.2">
      <c r="X11496" s="11"/>
    </row>
    <row r="11497" spans="24:24" x14ac:dyDescent="0.2">
      <c r="X11497" s="11"/>
    </row>
    <row r="11498" spans="24:24" x14ac:dyDescent="0.2">
      <c r="X11498" s="11"/>
    </row>
    <row r="11499" spans="24:24" x14ac:dyDescent="0.2">
      <c r="X11499" s="11"/>
    </row>
    <row r="11500" spans="24:24" x14ac:dyDescent="0.2">
      <c r="X11500" s="11"/>
    </row>
    <row r="11501" spans="24:24" x14ac:dyDescent="0.2">
      <c r="X11501" s="11"/>
    </row>
    <row r="11502" spans="24:24" x14ac:dyDescent="0.2">
      <c r="X11502" s="11"/>
    </row>
    <row r="11503" spans="24:24" x14ac:dyDescent="0.2">
      <c r="X11503" s="11"/>
    </row>
    <row r="11504" spans="24:24" x14ac:dyDescent="0.2">
      <c r="X11504" s="11"/>
    </row>
    <row r="11505" spans="24:24" x14ac:dyDescent="0.2">
      <c r="X11505" s="11"/>
    </row>
    <row r="11506" spans="24:24" x14ac:dyDescent="0.2">
      <c r="X11506" s="11"/>
    </row>
    <row r="11507" spans="24:24" x14ac:dyDescent="0.2">
      <c r="X11507" s="11"/>
    </row>
    <row r="11508" spans="24:24" x14ac:dyDescent="0.2">
      <c r="X11508" s="11"/>
    </row>
    <row r="11509" spans="24:24" x14ac:dyDescent="0.2">
      <c r="X11509" s="11"/>
    </row>
    <row r="11510" spans="24:24" x14ac:dyDescent="0.2">
      <c r="X11510" s="11"/>
    </row>
    <row r="11511" spans="24:24" x14ac:dyDescent="0.2">
      <c r="X11511" s="11"/>
    </row>
    <row r="11512" spans="24:24" x14ac:dyDescent="0.2">
      <c r="X11512" s="11"/>
    </row>
    <row r="11513" spans="24:24" x14ac:dyDescent="0.2">
      <c r="X11513" s="11"/>
    </row>
    <row r="11514" spans="24:24" x14ac:dyDescent="0.2">
      <c r="X11514" s="11"/>
    </row>
    <row r="11515" spans="24:24" x14ac:dyDescent="0.2">
      <c r="X11515" s="11"/>
    </row>
    <row r="11516" spans="24:24" x14ac:dyDescent="0.2">
      <c r="X11516" s="11"/>
    </row>
    <row r="11517" spans="24:24" x14ac:dyDescent="0.2">
      <c r="X11517" s="11"/>
    </row>
    <row r="11518" spans="24:24" x14ac:dyDescent="0.2">
      <c r="X11518" s="11"/>
    </row>
    <row r="11519" spans="24:24" x14ac:dyDescent="0.2">
      <c r="X11519" s="11"/>
    </row>
    <row r="11520" spans="24:24" x14ac:dyDescent="0.2">
      <c r="X11520" s="11"/>
    </row>
    <row r="11521" spans="24:24" x14ac:dyDescent="0.2">
      <c r="X11521" s="11"/>
    </row>
    <row r="11522" spans="24:24" x14ac:dyDescent="0.2">
      <c r="X11522" s="11"/>
    </row>
    <row r="11523" spans="24:24" x14ac:dyDescent="0.2">
      <c r="X11523" s="11"/>
    </row>
    <row r="11524" spans="24:24" x14ac:dyDescent="0.2">
      <c r="X11524" s="11"/>
    </row>
    <row r="11525" spans="24:24" x14ac:dyDescent="0.2">
      <c r="X11525" s="11"/>
    </row>
    <row r="11526" spans="24:24" x14ac:dyDescent="0.2">
      <c r="X11526" s="11"/>
    </row>
    <row r="11527" spans="24:24" x14ac:dyDescent="0.2">
      <c r="X11527" s="11"/>
    </row>
    <row r="11528" spans="24:24" x14ac:dyDescent="0.2">
      <c r="X11528" s="11"/>
    </row>
    <row r="11529" spans="24:24" x14ac:dyDescent="0.2">
      <c r="X11529" s="11"/>
    </row>
    <row r="11530" spans="24:24" x14ac:dyDescent="0.2">
      <c r="X11530" s="11"/>
    </row>
    <row r="11531" spans="24:24" x14ac:dyDescent="0.2">
      <c r="X11531" s="11"/>
    </row>
    <row r="11532" spans="24:24" x14ac:dyDescent="0.2">
      <c r="X11532" s="11"/>
    </row>
    <row r="11533" spans="24:24" x14ac:dyDescent="0.2">
      <c r="X11533" s="11"/>
    </row>
    <row r="11534" spans="24:24" x14ac:dyDescent="0.2">
      <c r="X11534" s="11"/>
    </row>
    <row r="11535" spans="24:24" x14ac:dyDescent="0.2">
      <c r="X11535" s="11"/>
    </row>
    <row r="11536" spans="24:24" x14ac:dyDescent="0.2">
      <c r="X11536" s="11"/>
    </row>
    <row r="11537" spans="24:24" x14ac:dyDescent="0.2">
      <c r="X11537" s="11"/>
    </row>
    <row r="11538" spans="24:24" x14ac:dyDescent="0.2">
      <c r="X11538" s="11"/>
    </row>
    <row r="11539" spans="24:24" x14ac:dyDescent="0.2">
      <c r="X11539" s="11"/>
    </row>
    <row r="11540" spans="24:24" x14ac:dyDescent="0.2">
      <c r="X11540" s="11"/>
    </row>
    <row r="11541" spans="24:24" x14ac:dyDescent="0.2">
      <c r="X11541" s="11"/>
    </row>
    <row r="11542" spans="24:24" x14ac:dyDescent="0.2">
      <c r="X11542" s="11"/>
    </row>
    <row r="11543" spans="24:24" x14ac:dyDescent="0.2">
      <c r="X11543" s="11"/>
    </row>
    <row r="11544" spans="24:24" x14ac:dyDescent="0.2">
      <c r="X11544" s="11"/>
    </row>
    <row r="11545" spans="24:24" x14ac:dyDescent="0.2">
      <c r="X11545" s="11"/>
    </row>
    <row r="11546" spans="24:24" x14ac:dyDescent="0.2">
      <c r="X11546" s="11"/>
    </row>
    <row r="11547" spans="24:24" x14ac:dyDescent="0.2">
      <c r="X11547" s="11"/>
    </row>
    <row r="11548" spans="24:24" x14ac:dyDescent="0.2">
      <c r="X11548" s="11"/>
    </row>
    <row r="11549" spans="24:24" x14ac:dyDescent="0.2">
      <c r="X11549" s="11"/>
    </row>
    <row r="11550" spans="24:24" x14ac:dyDescent="0.2">
      <c r="X11550" s="11"/>
    </row>
    <row r="11551" spans="24:24" x14ac:dyDescent="0.2">
      <c r="X11551" s="11"/>
    </row>
    <row r="11552" spans="24:24" x14ac:dyDescent="0.2">
      <c r="X11552" s="11"/>
    </row>
    <row r="11553" spans="24:24" x14ac:dyDescent="0.2">
      <c r="X11553" s="11"/>
    </row>
    <row r="11554" spans="24:24" x14ac:dyDescent="0.2">
      <c r="X11554" s="11"/>
    </row>
    <row r="11555" spans="24:24" x14ac:dyDescent="0.2">
      <c r="X11555" s="11"/>
    </row>
    <row r="11556" spans="24:24" x14ac:dyDescent="0.2">
      <c r="X11556" s="11"/>
    </row>
    <row r="11557" spans="24:24" x14ac:dyDescent="0.2">
      <c r="X11557" s="11"/>
    </row>
    <row r="11558" spans="24:24" x14ac:dyDescent="0.2">
      <c r="X11558" s="11"/>
    </row>
    <row r="11559" spans="24:24" x14ac:dyDescent="0.2">
      <c r="X11559" s="11"/>
    </row>
    <row r="11560" spans="24:24" x14ac:dyDescent="0.2">
      <c r="X11560" s="11"/>
    </row>
    <row r="11561" spans="24:24" x14ac:dyDescent="0.2">
      <c r="X11561" s="11"/>
    </row>
    <row r="11562" spans="24:24" x14ac:dyDescent="0.2">
      <c r="X11562" s="11"/>
    </row>
    <row r="11563" spans="24:24" x14ac:dyDescent="0.2">
      <c r="X11563" s="11"/>
    </row>
    <row r="11564" spans="24:24" x14ac:dyDescent="0.2">
      <c r="X11564" s="11"/>
    </row>
    <row r="11565" spans="24:24" x14ac:dyDescent="0.2">
      <c r="X11565" s="11"/>
    </row>
    <row r="11566" spans="24:24" x14ac:dyDescent="0.2">
      <c r="X11566" s="11"/>
    </row>
    <row r="11567" spans="24:24" x14ac:dyDescent="0.2">
      <c r="X11567" s="11"/>
    </row>
    <row r="11568" spans="24:24" x14ac:dyDescent="0.2">
      <c r="X11568" s="11"/>
    </row>
    <row r="11569" spans="24:24" x14ac:dyDescent="0.2">
      <c r="X11569" s="11"/>
    </row>
    <row r="11570" spans="24:24" x14ac:dyDescent="0.2">
      <c r="X11570" s="11"/>
    </row>
    <row r="11571" spans="24:24" x14ac:dyDescent="0.2">
      <c r="X11571" s="11"/>
    </row>
    <row r="11572" spans="24:24" x14ac:dyDescent="0.2">
      <c r="X11572" s="11"/>
    </row>
    <row r="11573" spans="24:24" x14ac:dyDescent="0.2">
      <c r="X11573" s="11"/>
    </row>
    <row r="11574" spans="24:24" x14ac:dyDescent="0.2">
      <c r="X11574" s="11"/>
    </row>
    <row r="11575" spans="24:24" x14ac:dyDescent="0.2">
      <c r="X11575" s="11"/>
    </row>
    <row r="11576" spans="24:24" x14ac:dyDescent="0.2">
      <c r="X11576" s="11"/>
    </row>
    <row r="11577" spans="24:24" x14ac:dyDescent="0.2">
      <c r="X11577" s="11"/>
    </row>
    <row r="11578" spans="24:24" x14ac:dyDescent="0.2">
      <c r="X11578" s="11"/>
    </row>
    <row r="11579" spans="24:24" x14ac:dyDescent="0.2">
      <c r="X11579" s="11"/>
    </row>
    <row r="11580" spans="24:24" x14ac:dyDescent="0.2">
      <c r="X11580" s="11"/>
    </row>
    <row r="11581" spans="24:24" x14ac:dyDescent="0.2">
      <c r="X11581" s="11"/>
    </row>
    <row r="11582" spans="24:24" x14ac:dyDescent="0.2">
      <c r="X11582" s="11"/>
    </row>
    <row r="11583" spans="24:24" x14ac:dyDescent="0.2">
      <c r="X11583" s="11"/>
    </row>
    <row r="11584" spans="24:24" x14ac:dyDescent="0.2">
      <c r="X11584" s="11"/>
    </row>
    <row r="11585" spans="24:24" x14ac:dyDescent="0.2">
      <c r="X11585" s="11"/>
    </row>
    <row r="11586" spans="24:24" x14ac:dyDescent="0.2">
      <c r="X11586" s="11"/>
    </row>
    <row r="11587" spans="24:24" x14ac:dyDescent="0.2">
      <c r="X11587" s="11"/>
    </row>
    <row r="11588" spans="24:24" x14ac:dyDescent="0.2">
      <c r="X11588" s="11"/>
    </row>
    <row r="11589" spans="24:24" x14ac:dyDescent="0.2">
      <c r="X11589" s="11"/>
    </row>
    <row r="11590" spans="24:24" x14ac:dyDescent="0.2">
      <c r="X11590" s="11"/>
    </row>
    <row r="11591" spans="24:24" x14ac:dyDescent="0.2">
      <c r="X11591" s="11"/>
    </row>
    <row r="11592" spans="24:24" x14ac:dyDescent="0.2">
      <c r="X11592" s="11"/>
    </row>
    <row r="11593" spans="24:24" x14ac:dyDescent="0.2">
      <c r="X11593" s="11"/>
    </row>
    <row r="11594" spans="24:24" x14ac:dyDescent="0.2">
      <c r="X11594" s="11"/>
    </row>
    <row r="11595" spans="24:24" x14ac:dyDescent="0.2">
      <c r="X11595" s="11"/>
    </row>
    <row r="11596" spans="24:24" x14ac:dyDescent="0.2">
      <c r="X11596" s="11"/>
    </row>
    <row r="11597" spans="24:24" x14ac:dyDescent="0.2">
      <c r="X11597" s="11"/>
    </row>
    <row r="11598" spans="24:24" x14ac:dyDescent="0.2">
      <c r="X11598" s="11"/>
    </row>
    <row r="11599" spans="24:24" x14ac:dyDescent="0.2">
      <c r="X11599" s="11"/>
    </row>
    <row r="11600" spans="24:24" x14ac:dyDescent="0.2">
      <c r="X11600" s="11"/>
    </row>
    <row r="11601" spans="24:24" x14ac:dyDescent="0.2">
      <c r="X11601" s="11"/>
    </row>
    <row r="11602" spans="24:24" x14ac:dyDescent="0.2">
      <c r="X11602" s="11"/>
    </row>
    <row r="11603" spans="24:24" x14ac:dyDescent="0.2">
      <c r="X11603" s="11"/>
    </row>
    <row r="11604" spans="24:24" x14ac:dyDescent="0.2">
      <c r="X11604" s="11"/>
    </row>
    <row r="11605" spans="24:24" x14ac:dyDescent="0.2">
      <c r="X11605" s="11"/>
    </row>
    <row r="11606" spans="24:24" x14ac:dyDescent="0.2">
      <c r="X11606" s="11"/>
    </row>
    <row r="11607" spans="24:24" x14ac:dyDescent="0.2">
      <c r="X11607" s="11"/>
    </row>
    <row r="11608" spans="24:24" x14ac:dyDescent="0.2">
      <c r="X11608" s="11"/>
    </row>
    <row r="11609" spans="24:24" x14ac:dyDescent="0.2">
      <c r="X11609" s="11"/>
    </row>
    <row r="11610" spans="24:24" x14ac:dyDescent="0.2">
      <c r="X11610" s="11"/>
    </row>
    <row r="11611" spans="24:24" x14ac:dyDescent="0.2">
      <c r="X11611" s="11"/>
    </row>
    <row r="11612" spans="24:24" x14ac:dyDescent="0.2">
      <c r="X11612" s="11"/>
    </row>
    <row r="11613" spans="24:24" x14ac:dyDescent="0.2">
      <c r="X11613" s="11"/>
    </row>
    <row r="11614" spans="24:24" x14ac:dyDescent="0.2">
      <c r="X11614" s="11"/>
    </row>
    <row r="11615" spans="24:24" x14ac:dyDescent="0.2">
      <c r="X11615" s="11"/>
    </row>
    <row r="11616" spans="24:24" x14ac:dyDescent="0.2">
      <c r="X11616" s="11"/>
    </row>
    <row r="11617" spans="24:24" x14ac:dyDescent="0.2">
      <c r="X11617" s="11"/>
    </row>
    <row r="11618" spans="24:24" x14ac:dyDescent="0.2">
      <c r="X11618" s="11"/>
    </row>
    <row r="11619" spans="24:24" x14ac:dyDescent="0.2">
      <c r="X11619" s="11"/>
    </row>
    <row r="11620" spans="24:24" x14ac:dyDescent="0.2">
      <c r="X11620" s="11"/>
    </row>
    <row r="11621" spans="24:24" x14ac:dyDescent="0.2">
      <c r="X11621" s="11"/>
    </row>
    <row r="11622" spans="24:24" x14ac:dyDescent="0.2">
      <c r="X11622" s="11"/>
    </row>
    <row r="11623" spans="24:24" x14ac:dyDescent="0.2">
      <c r="X11623" s="11"/>
    </row>
    <row r="11624" spans="24:24" x14ac:dyDescent="0.2">
      <c r="X11624" s="11"/>
    </row>
    <row r="11625" spans="24:24" x14ac:dyDescent="0.2">
      <c r="X11625" s="11"/>
    </row>
    <row r="11626" spans="24:24" x14ac:dyDescent="0.2">
      <c r="X11626" s="11"/>
    </row>
    <row r="11627" spans="24:24" x14ac:dyDescent="0.2">
      <c r="X11627" s="11"/>
    </row>
    <row r="11628" spans="24:24" x14ac:dyDescent="0.2">
      <c r="X11628" s="11"/>
    </row>
    <row r="11629" spans="24:24" x14ac:dyDescent="0.2">
      <c r="X11629" s="11"/>
    </row>
    <row r="11630" spans="24:24" x14ac:dyDescent="0.2">
      <c r="X11630" s="11"/>
    </row>
    <row r="11631" spans="24:24" x14ac:dyDescent="0.2">
      <c r="X11631" s="11"/>
    </row>
    <row r="11632" spans="24:24" x14ac:dyDescent="0.2">
      <c r="X11632" s="11"/>
    </row>
    <row r="11633" spans="24:24" x14ac:dyDescent="0.2">
      <c r="X11633" s="11"/>
    </row>
    <row r="11634" spans="24:24" x14ac:dyDescent="0.2">
      <c r="X11634" s="11"/>
    </row>
    <row r="11635" spans="24:24" x14ac:dyDescent="0.2">
      <c r="X11635" s="11"/>
    </row>
    <row r="11636" spans="24:24" x14ac:dyDescent="0.2">
      <c r="X11636" s="11"/>
    </row>
    <row r="11637" spans="24:24" x14ac:dyDescent="0.2">
      <c r="X11637" s="11"/>
    </row>
    <row r="11638" spans="24:24" x14ac:dyDescent="0.2">
      <c r="X11638" s="11"/>
    </row>
    <row r="11639" spans="24:24" x14ac:dyDescent="0.2">
      <c r="X11639" s="11"/>
    </row>
    <row r="11640" spans="24:24" x14ac:dyDescent="0.2">
      <c r="X11640" s="11"/>
    </row>
    <row r="11641" spans="24:24" x14ac:dyDescent="0.2">
      <c r="X11641" s="11"/>
    </row>
    <row r="11642" spans="24:24" x14ac:dyDescent="0.2">
      <c r="X11642" s="11"/>
    </row>
    <row r="11643" spans="24:24" x14ac:dyDescent="0.2">
      <c r="X11643" s="11"/>
    </row>
    <row r="11644" spans="24:24" x14ac:dyDescent="0.2">
      <c r="X11644" s="11"/>
    </row>
    <row r="11645" spans="24:24" x14ac:dyDescent="0.2">
      <c r="X11645" s="11"/>
    </row>
    <row r="11646" spans="24:24" x14ac:dyDescent="0.2">
      <c r="X11646" s="11"/>
    </row>
    <row r="11647" spans="24:24" x14ac:dyDescent="0.2">
      <c r="X11647" s="11"/>
    </row>
    <row r="11648" spans="24:24" x14ac:dyDescent="0.2">
      <c r="X11648" s="11"/>
    </row>
    <row r="11649" spans="24:24" x14ac:dyDescent="0.2">
      <c r="X11649" s="11"/>
    </row>
    <row r="11650" spans="24:24" x14ac:dyDescent="0.2">
      <c r="X11650" s="11"/>
    </row>
    <row r="11651" spans="24:24" x14ac:dyDescent="0.2">
      <c r="X11651" s="11"/>
    </row>
    <row r="11652" spans="24:24" x14ac:dyDescent="0.2">
      <c r="X11652" s="11"/>
    </row>
    <row r="11653" spans="24:24" x14ac:dyDescent="0.2">
      <c r="X11653" s="11"/>
    </row>
    <row r="11654" spans="24:24" x14ac:dyDescent="0.2">
      <c r="X11654" s="11"/>
    </row>
    <row r="11655" spans="24:24" x14ac:dyDescent="0.2">
      <c r="X11655" s="11"/>
    </row>
    <row r="11656" spans="24:24" x14ac:dyDescent="0.2">
      <c r="X11656" s="11"/>
    </row>
    <row r="11657" spans="24:24" x14ac:dyDescent="0.2">
      <c r="X11657" s="11"/>
    </row>
    <row r="11658" spans="24:24" x14ac:dyDescent="0.2">
      <c r="X11658" s="11"/>
    </row>
    <row r="11659" spans="24:24" x14ac:dyDescent="0.2">
      <c r="X11659" s="11"/>
    </row>
    <row r="11660" spans="24:24" x14ac:dyDescent="0.2">
      <c r="X11660" s="11"/>
    </row>
    <row r="11661" spans="24:24" x14ac:dyDescent="0.2">
      <c r="X11661" s="11"/>
    </row>
    <row r="11662" spans="24:24" x14ac:dyDescent="0.2">
      <c r="X11662" s="11"/>
    </row>
    <row r="11663" spans="24:24" x14ac:dyDescent="0.2">
      <c r="X11663" s="11"/>
    </row>
    <row r="11664" spans="24:24" x14ac:dyDescent="0.2">
      <c r="X11664" s="11"/>
    </row>
    <row r="11665" spans="24:24" x14ac:dyDescent="0.2">
      <c r="X11665" s="11"/>
    </row>
    <row r="11666" spans="24:24" x14ac:dyDescent="0.2">
      <c r="X11666" s="11"/>
    </row>
    <row r="11667" spans="24:24" x14ac:dyDescent="0.2">
      <c r="X11667" s="11"/>
    </row>
    <row r="11668" spans="24:24" x14ac:dyDescent="0.2">
      <c r="X11668" s="11"/>
    </row>
    <row r="11669" spans="24:24" x14ac:dyDescent="0.2">
      <c r="X11669" s="11"/>
    </row>
    <row r="11670" spans="24:24" x14ac:dyDescent="0.2">
      <c r="X11670" s="11"/>
    </row>
    <row r="11671" spans="24:24" x14ac:dyDescent="0.2">
      <c r="X11671" s="11"/>
    </row>
    <row r="11672" spans="24:24" x14ac:dyDescent="0.2">
      <c r="X11672" s="11"/>
    </row>
    <row r="11673" spans="24:24" x14ac:dyDescent="0.2">
      <c r="X11673" s="11"/>
    </row>
    <row r="11674" spans="24:24" x14ac:dyDescent="0.2">
      <c r="X11674" s="11"/>
    </row>
    <row r="11675" spans="24:24" x14ac:dyDescent="0.2">
      <c r="X11675" s="11"/>
    </row>
    <row r="11676" spans="24:24" x14ac:dyDescent="0.2">
      <c r="X11676" s="11"/>
    </row>
    <row r="11677" spans="24:24" x14ac:dyDescent="0.2">
      <c r="X11677" s="11"/>
    </row>
    <row r="11678" spans="24:24" x14ac:dyDescent="0.2">
      <c r="X11678" s="11"/>
    </row>
    <row r="11679" spans="24:24" x14ac:dyDescent="0.2">
      <c r="X11679" s="11"/>
    </row>
    <row r="11680" spans="24:24" x14ac:dyDescent="0.2">
      <c r="X11680" s="11"/>
    </row>
    <row r="11681" spans="24:24" x14ac:dyDescent="0.2">
      <c r="X11681" s="11"/>
    </row>
    <row r="11682" spans="24:24" x14ac:dyDescent="0.2">
      <c r="X11682" s="11"/>
    </row>
    <row r="11683" spans="24:24" x14ac:dyDescent="0.2">
      <c r="X11683" s="11"/>
    </row>
    <row r="11684" spans="24:24" x14ac:dyDescent="0.2">
      <c r="X11684" s="11"/>
    </row>
    <row r="11685" spans="24:24" x14ac:dyDescent="0.2">
      <c r="X11685" s="11"/>
    </row>
    <row r="11686" spans="24:24" x14ac:dyDescent="0.2">
      <c r="X11686" s="11"/>
    </row>
    <row r="11687" spans="24:24" x14ac:dyDescent="0.2">
      <c r="X11687" s="11"/>
    </row>
    <row r="11688" spans="24:24" x14ac:dyDescent="0.2">
      <c r="X11688" s="11"/>
    </row>
    <row r="11689" spans="24:24" x14ac:dyDescent="0.2">
      <c r="X11689" s="11"/>
    </row>
    <row r="11690" spans="24:24" x14ac:dyDescent="0.2">
      <c r="X11690" s="11"/>
    </row>
    <row r="11691" spans="24:24" x14ac:dyDescent="0.2">
      <c r="X11691" s="11"/>
    </row>
    <row r="11692" spans="24:24" x14ac:dyDescent="0.2">
      <c r="X11692" s="11"/>
    </row>
    <row r="11693" spans="24:24" x14ac:dyDescent="0.2">
      <c r="X11693" s="11"/>
    </row>
    <row r="11694" spans="24:24" x14ac:dyDescent="0.2">
      <c r="X11694" s="11"/>
    </row>
    <row r="11695" spans="24:24" x14ac:dyDescent="0.2">
      <c r="X11695" s="11"/>
    </row>
    <row r="11696" spans="24:24" x14ac:dyDescent="0.2">
      <c r="X11696" s="11"/>
    </row>
    <row r="11697" spans="24:24" x14ac:dyDescent="0.2">
      <c r="X11697" s="11"/>
    </row>
    <row r="11698" spans="24:24" x14ac:dyDescent="0.2">
      <c r="X11698" s="11"/>
    </row>
    <row r="11699" spans="24:24" x14ac:dyDescent="0.2">
      <c r="X11699" s="11"/>
    </row>
    <row r="11700" spans="24:24" x14ac:dyDescent="0.2">
      <c r="X11700" s="11"/>
    </row>
    <row r="11701" spans="24:24" x14ac:dyDescent="0.2">
      <c r="X11701" s="11"/>
    </row>
    <row r="11702" spans="24:24" x14ac:dyDescent="0.2">
      <c r="X11702" s="11"/>
    </row>
    <row r="11703" spans="24:24" x14ac:dyDescent="0.2">
      <c r="X11703" s="11"/>
    </row>
    <row r="11704" spans="24:24" x14ac:dyDescent="0.2">
      <c r="X11704" s="11"/>
    </row>
    <row r="11705" spans="24:24" x14ac:dyDescent="0.2">
      <c r="X11705" s="11"/>
    </row>
    <row r="11706" spans="24:24" x14ac:dyDescent="0.2">
      <c r="X11706" s="11"/>
    </row>
    <row r="11707" spans="24:24" x14ac:dyDescent="0.2">
      <c r="X11707" s="11"/>
    </row>
    <row r="11708" spans="24:24" x14ac:dyDescent="0.2">
      <c r="X11708" s="11"/>
    </row>
    <row r="11709" spans="24:24" x14ac:dyDescent="0.2">
      <c r="X11709" s="11"/>
    </row>
    <row r="11710" spans="24:24" x14ac:dyDescent="0.2">
      <c r="X11710" s="11"/>
    </row>
    <row r="11711" spans="24:24" x14ac:dyDescent="0.2">
      <c r="X11711" s="11"/>
    </row>
    <row r="11712" spans="24:24" x14ac:dyDescent="0.2">
      <c r="X11712" s="11"/>
    </row>
    <row r="11713" spans="24:24" x14ac:dyDescent="0.2">
      <c r="X11713" s="11"/>
    </row>
    <row r="11714" spans="24:24" x14ac:dyDescent="0.2">
      <c r="X11714" s="11"/>
    </row>
    <row r="11715" spans="24:24" x14ac:dyDescent="0.2">
      <c r="X11715" s="11"/>
    </row>
    <row r="11716" spans="24:24" x14ac:dyDescent="0.2">
      <c r="X11716" s="11"/>
    </row>
    <row r="11717" spans="24:24" x14ac:dyDescent="0.2">
      <c r="X11717" s="11"/>
    </row>
    <row r="11718" spans="24:24" x14ac:dyDescent="0.2">
      <c r="X11718" s="11"/>
    </row>
    <row r="11719" spans="24:24" x14ac:dyDescent="0.2">
      <c r="X11719" s="11"/>
    </row>
    <row r="11720" spans="24:24" x14ac:dyDescent="0.2">
      <c r="X11720" s="11"/>
    </row>
    <row r="11721" spans="24:24" x14ac:dyDescent="0.2">
      <c r="X11721" s="11"/>
    </row>
    <row r="11722" spans="24:24" x14ac:dyDescent="0.2">
      <c r="X11722" s="11"/>
    </row>
    <row r="11723" spans="24:24" x14ac:dyDescent="0.2">
      <c r="X11723" s="11"/>
    </row>
    <row r="11724" spans="24:24" x14ac:dyDescent="0.2">
      <c r="X11724" s="11"/>
    </row>
    <row r="11725" spans="24:24" x14ac:dyDescent="0.2">
      <c r="X11725" s="11"/>
    </row>
    <row r="11726" spans="24:24" x14ac:dyDescent="0.2">
      <c r="X11726" s="11"/>
    </row>
    <row r="11727" spans="24:24" x14ac:dyDescent="0.2">
      <c r="X11727" s="11"/>
    </row>
    <row r="11728" spans="24:24" x14ac:dyDescent="0.2">
      <c r="X11728" s="11"/>
    </row>
    <row r="11729" spans="24:24" x14ac:dyDescent="0.2">
      <c r="X11729" s="11"/>
    </row>
    <row r="11730" spans="24:24" x14ac:dyDescent="0.2">
      <c r="X11730" s="11"/>
    </row>
    <row r="11731" spans="24:24" x14ac:dyDescent="0.2">
      <c r="X11731" s="11"/>
    </row>
    <row r="11732" spans="24:24" x14ac:dyDescent="0.2">
      <c r="X11732" s="11"/>
    </row>
    <row r="11733" spans="24:24" x14ac:dyDescent="0.2">
      <c r="X11733" s="11"/>
    </row>
    <row r="11734" spans="24:24" x14ac:dyDescent="0.2">
      <c r="X11734" s="11"/>
    </row>
    <row r="11735" spans="24:24" x14ac:dyDescent="0.2">
      <c r="X11735" s="11"/>
    </row>
    <row r="11736" spans="24:24" x14ac:dyDescent="0.2">
      <c r="X11736" s="11"/>
    </row>
    <row r="11737" spans="24:24" x14ac:dyDescent="0.2">
      <c r="X11737" s="11"/>
    </row>
    <row r="11738" spans="24:24" x14ac:dyDescent="0.2">
      <c r="X11738" s="11"/>
    </row>
    <row r="11739" spans="24:24" x14ac:dyDescent="0.2">
      <c r="X11739" s="11"/>
    </row>
    <row r="11740" spans="24:24" x14ac:dyDescent="0.2">
      <c r="X11740" s="11"/>
    </row>
    <row r="11741" spans="24:24" x14ac:dyDescent="0.2">
      <c r="X11741" s="11"/>
    </row>
    <row r="11742" spans="24:24" x14ac:dyDescent="0.2">
      <c r="X11742" s="11"/>
    </row>
    <row r="11743" spans="24:24" x14ac:dyDescent="0.2">
      <c r="X11743" s="11"/>
    </row>
    <row r="11744" spans="24:24" x14ac:dyDescent="0.2">
      <c r="X11744" s="11"/>
    </row>
    <row r="11745" spans="24:24" x14ac:dyDescent="0.2">
      <c r="X11745" s="11"/>
    </row>
    <row r="11746" spans="24:24" x14ac:dyDescent="0.2">
      <c r="X11746" s="11"/>
    </row>
    <row r="11747" spans="24:24" x14ac:dyDescent="0.2">
      <c r="X11747" s="11"/>
    </row>
    <row r="11748" spans="24:24" x14ac:dyDescent="0.2">
      <c r="X11748" s="11"/>
    </row>
    <row r="11749" spans="24:24" x14ac:dyDescent="0.2">
      <c r="X11749" s="11"/>
    </row>
    <row r="11750" spans="24:24" x14ac:dyDescent="0.2">
      <c r="X11750" s="11"/>
    </row>
    <row r="11751" spans="24:24" x14ac:dyDescent="0.2">
      <c r="X11751" s="11"/>
    </row>
    <row r="11752" spans="24:24" x14ac:dyDescent="0.2">
      <c r="X11752" s="11"/>
    </row>
    <row r="11753" spans="24:24" x14ac:dyDescent="0.2">
      <c r="X11753" s="11"/>
    </row>
    <row r="11754" spans="24:24" x14ac:dyDescent="0.2">
      <c r="X11754" s="11"/>
    </row>
    <row r="11755" spans="24:24" x14ac:dyDescent="0.2">
      <c r="X11755" s="11"/>
    </row>
    <row r="11756" spans="24:24" x14ac:dyDescent="0.2">
      <c r="X11756" s="11"/>
    </row>
    <row r="11757" spans="24:24" x14ac:dyDescent="0.2">
      <c r="X11757" s="11"/>
    </row>
    <row r="11758" spans="24:24" x14ac:dyDescent="0.2">
      <c r="X11758" s="11"/>
    </row>
    <row r="11759" spans="24:24" x14ac:dyDescent="0.2">
      <c r="X11759" s="11"/>
    </row>
    <row r="11760" spans="24:24" x14ac:dyDescent="0.2">
      <c r="X11760" s="11"/>
    </row>
    <row r="11761" spans="24:24" x14ac:dyDescent="0.2">
      <c r="X11761" s="11"/>
    </row>
    <row r="11762" spans="24:24" x14ac:dyDescent="0.2">
      <c r="X11762" s="11"/>
    </row>
    <row r="11763" spans="24:24" x14ac:dyDescent="0.2">
      <c r="X11763" s="11"/>
    </row>
    <row r="11764" spans="24:24" x14ac:dyDescent="0.2">
      <c r="X11764" s="11"/>
    </row>
    <row r="11765" spans="24:24" x14ac:dyDescent="0.2">
      <c r="X11765" s="11"/>
    </row>
    <row r="11766" spans="24:24" x14ac:dyDescent="0.2">
      <c r="X11766" s="11"/>
    </row>
    <row r="11767" spans="24:24" x14ac:dyDescent="0.2">
      <c r="X11767" s="11"/>
    </row>
    <row r="11768" spans="24:24" x14ac:dyDescent="0.2">
      <c r="X11768" s="11"/>
    </row>
    <row r="11769" spans="24:24" x14ac:dyDescent="0.2">
      <c r="X11769" s="11"/>
    </row>
    <row r="11770" spans="24:24" x14ac:dyDescent="0.2">
      <c r="X11770" s="11"/>
    </row>
    <row r="11771" spans="24:24" x14ac:dyDescent="0.2">
      <c r="X11771" s="11"/>
    </row>
    <row r="11772" spans="24:24" x14ac:dyDescent="0.2">
      <c r="X11772" s="11"/>
    </row>
    <row r="11773" spans="24:24" x14ac:dyDescent="0.2">
      <c r="X11773" s="11"/>
    </row>
    <row r="11774" spans="24:24" x14ac:dyDescent="0.2">
      <c r="X11774" s="11"/>
    </row>
    <row r="11775" spans="24:24" x14ac:dyDescent="0.2">
      <c r="X11775" s="11"/>
    </row>
    <row r="11776" spans="24:24" x14ac:dyDescent="0.2">
      <c r="X11776" s="11"/>
    </row>
    <row r="11777" spans="24:24" x14ac:dyDescent="0.2">
      <c r="X11777" s="11"/>
    </row>
    <row r="11778" spans="24:24" x14ac:dyDescent="0.2">
      <c r="X11778" s="11"/>
    </row>
    <row r="11779" spans="24:24" x14ac:dyDescent="0.2">
      <c r="X11779" s="11"/>
    </row>
    <row r="11780" spans="24:24" x14ac:dyDescent="0.2">
      <c r="X11780" s="11"/>
    </row>
    <row r="11781" spans="24:24" x14ac:dyDescent="0.2">
      <c r="X11781" s="11"/>
    </row>
    <row r="11782" spans="24:24" x14ac:dyDescent="0.2">
      <c r="X11782" s="11"/>
    </row>
    <row r="11783" spans="24:24" x14ac:dyDescent="0.2">
      <c r="X11783" s="11"/>
    </row>
    <row r="11784" spans="24:24" x14ac:dyDescent="0.2">
      <c r="X11784" s="11"/>
    </row>
    <row r="11785" spans="24:24" x14ac:dyDescent="0.2">
      <c r="X11785" s="11"/>
    </row>
    <row r="11786" spans="24:24" x14ac:dyDescent="0.2">
      <c r="X11786" s="11"/>
    </row>
    <row r="11787" spans="24:24" x14ac:dyDescent="0.2">
      <c r="X11787" s="11"/>
    </row>
    <row r="11788" spans="24:24" x14ac:dyDescent="0.2">
      <c r="X11788" s="11"/>
    </row>
    <row r="11789" spans="24:24" x14ac:dyDescent="0.2">
      <c r="X11789" s="11"/>
    </row>
    <row r="11790" spans="24:24" x14ac:dyDescent="0.2">
      <c r="X11790" s="11"/>
    </row>
    <row r="11791" spans="24:24" x14ac:dyDescent="0.2">
      <c r="X11791" s="11"/>
    </row>
    <row r="11792" spans="24:24" x14ac:dyDescent="0.2">
      <c r="X11792" s="11"/>
    </row>
    <row r="11793" spans="24:24" x14ac:dyDescent="0.2">
      <c r="X11793" s="11"/>
    </row>
    <row r="11794" spans="24:24" x14ac:dyDescent="0.2">
      <c r="X11794" s="11"/>
    </row>
    <row r="11795" spans="24:24" x14ac:dyDescent="0.2">
      <c r="X11795" s="11"/>
    </row>
    <row r="11796" spans="24:24" x14ac:dyDescent="0.2">
      <c r="X11796" s="11"/>
    </row>
    <row r="11797" spans="24:24" x14ac:dyDescent="0.2">
      <c r="X11797" s="11"/>
    </row>
    <row r="11798" spans="24:24" x14ac:dyDescent="0.2">
      <c r="X11798" s="11"/>
    </row>
    <row r="11799" spans="24:24" x14ac:dyDescent="0.2">
      <c r="X11799" s="11"/>
    </row>
    <row r="11800" spans="24:24" x14ac:dyDescent="0.2">
      <c r="X11800" s="11"/>
    </row>
    <row r="11801" spans="24:24" x14ac:dyDescent="0.2">
      <c r="X11801" s="11"/>
    </row>
    <row r="11802" spans="24:24" x14ac:dyDescent="0.2">
      <c r="X11802" s="11"/>
    </row>
    <row r="11803" spans="24:24" x14ac:dyDescent="0.2">
      <c r="X11803" s="11"/>
    </row>
    <row r="11804" spans="24:24" x14ac:dyDescent="0.2">
      <c r="X11804" s="11"/>
    </row>
    <row r="11805" spans="24:24" x14ac:dyDescent="0.2">
      <c r="X11805" s="11"/>
    </row>
    <row r="11806" spans="24:24" x14ac:dyDescent="0.2">
      <c r="X11806" s="11"/>
    </row>
    <row r="11807" spans="24:24" x14ac:dyDescent="0.2">
      <c r="X11807" s="11"/>
    </row>
    <row r="11808" spans="24:24" x14ac:dyDescent="0.2">
      <c r="X11808" s="11"/>
    </row>
    <row r="11809" spans="24:24" x14ac:dyDescent="0.2">
      <c r="X11809" s="11"/>
    </row>
    <row r="11810" spans="24:24" x14ac:dyDescent="0.2">
      <c r="X11810" s="11"/>
    </row>
    <row r="11811" spans="24:24" x14ac:dyDescent="0.2">
      <c r="X11811" s="11"/>
    </row>
    <row r="11812" spans="24:24" x14ac:dyDescent="0.2">
      <c r="X11812" s="11"/>
    </row>
    <row r="11813" spans="24:24" x14ac:dyDescent="0.2">
      <c r="X11813" s="11"/>
    </row>
    <row r="11814" spans="24:24" x14ac:dyDescent="0.2">
      <c r="X11814" s="11"/>
    </row>
    <row r="11815" spans="24:24" x14ac:dyDescent="0.2">
      <c r="X11815" s="11"/>
    </row>
    <row r="11816" spans="24:24" x14ac:dyDescent="0.2">
      <c r="X11816" s="11"/>
    </row>
    <row r="11817" spans="24:24" x14ac:dyDescent="0.2">
      <c r="X11817" s="11"/>
    </row>
    <row r="11818" spans="24:24" x14ac:dyDescent="0.2">
      <c r="X11818" s="11"/>
    </row>
    <row r="11819" spans="24:24" x14ac:dyDescent="0.2">
      <c r="X11819" s="11"/>
    </row>
    <row r="11820" spans="24:24" x14ac:dyDescent="0.2">
      <c r="X11820" s="11"/>
    </row>
    <row r="11821" spans="24:24" x14ac:dyDescent="0.2">
      <c r="X11821" s="11"/>
    </row>
    <row r="11822" spans="24:24" x14ac:dyDescent="0.2">
      <c r="X11822" s="11"/>
    </row>
    <row r="11823" spans="24:24" x14ac:dyDescent="0.2">
      <c r="X11823" s="11"/>
    </row>
    <row r="11824" spans="24:24" x14ac:dyDescent="0.2">
      <c r="X11824" s="11"/>
    </row>
    <row r="11825" spans="24:24" x14ac:dyDescent="0.2">
      <c r="X11825" s="11"/>
    </row>
    <row r="11826" spans="24:24" x14ac:dyDescent="0.2">
      <c r="X11826" s="11"/>
    </row>
    <row r="11827" spans="24:24" x14ac:dyDescent="0.2">
      <c r="X11827" s="11"/>
    </row>
    <row r="11828" spans="24:24" x14ac:dyDescent="0.2">
      <c r="X11828" s="11"/>
    </row>
    <row r="11829" spans="24:24" x14ac:dyDescent="0.2">
      <c r="X11829" s="11"/>
    </row>
    <row r="11830" spans="24:24" x14ac:dyDescent="0.2">
      <c r="X11830" s="11"/>
    </row>
    <row r="11831" spans="24:24" x14ac:dyDescent="0.2">
      <c r="X11831" s="11"/>
    </row>
    <row r="11832" spans="24:24" x14ac:dyDescent="0.2">
      <c r="X11832" s="11"/>
    </row>
    <row r="11833" spans="24:24" x14ac:dyDescent="0.2">
      <c r="X11833" s="11"/>
    </row>
    <row r="11834" spans="24:24" x14ac:dyDescent="0.2">
      <c r="X11834" s="11"/>
    </row>
    <row r="11835" spans="24:24" x14ac:dyDescent="0.2">
      <c r="X11835" s="11"/>
    </row>
    <row r="11836" spans="24:24" x14ac:dyDescent="0.2">
      <c r="X11836" s="11"/>
    </row>
    <row r="11837" spans="24:24" x14ac:dyDescent="0.2">
      <c r="X11837" s="11"/>
    </row>
    <row r="11838" spans="24:24" x14ac:dyDescent="0.2">
      <c r="X11838" s="11"/>
    </row>
    <row r="11839" spans="24:24" x14ac:dyDescent="0.2">
      <c r="X11839" s="11"/>
    </row>
    <row r="11840" spans="24:24" x14ac:dyDescent="0.2">
      <c r="X11840" s="11"/>
    </row>
    <row r="11841" spans="24:24" x14ac:dyDescent="0.2">
      <c r="X11841" s="11"/>
    </row>
    <row r="11842" spans="24:24" x14ac:dyDescent="0.2">
      <c r="X11842" s="11"/>
    </row>
    <row r="11843" spans="24:24" x14ac:dyDescent="0.2">
      <c r="X11843" s="11"/>
    </row>
    <row r="11844" spans="24:24" x14ac:dyDescent="0.2">
      <c r="X11844" s="11"/>
    </row>
    <row r="11845" spans="24:24" x14ac:dyDescent="0.2">
      <c r="X11845" s="11"/>
    </row>
    <row r="11846" spans="24:24" x14ac:dyDescent="0.2">
      <c r="X11846" s="11"/>
    </row>
    <row r="11847" spans="24:24" x14ac:dyDescent="0.2">
      <c r="X11847" s="11"/>
    </row>
    <row r="11848" spans="24:24" x14ac:dyDescent="0.2">
      <c r="X11848" s="11"/>
    </row>
    <row r="11849" spans="24:24" x14ac:dyDescent="0.2">
      <c r="X11849" s="11"/>
    </row>
    <row r="11850" spans="24:24" x14ac:dyDescent="0.2">
      <c r="X11850" s="11"/>
    </row>
    <row r="11851" spans="24:24" x14ac:dyDescent="0.2">
      <c r="X11851" s="11"/>
    </row>
    <row r="11852" spans="24:24" x14ac:dyDescent="0.2">
      <c r="X11852" s="11"/>
    </row>
    <row r="11853" spans="24:24" x14ac:dyDescent="0.2">
      <c r="X11853" s="11"/>
    </row>
    <row r="11854" spans="24:24" x14ac:dyDescent="0.2">
      <c r="X11854" s="11"/>
    </row>
    <row r="11855" spans="24:24" x14ac:dyDescent="0.2">
      <c r="X11855" s="11"/>
    </row>
    <row r="11856" spans="24:24" x14ac:dyDescent="0.2">
      <c r="X11856" s="11"/>
    </row>
    <row r="11857" spans="24:24" x14ac:dyDescent="0.2">
      <c r="X11857" s="11"/>
    </row>
    <row r="11858" spans="24:24" x14ac:dyDescent="0.2">
      <c r="X11858" s="11"/>
    </row>
    <row r="11859" spans="24:24" x14ac:dyDescent="0.2">
      <c r="X11859" s="11"/>
    </row>
    <row r="11860" spans="24:24" x14ac:dyDescent="0.2">
      <c r="X11860" s="11"/>
    </row>
    <row r="11861" spans="24:24" x14ac:dyDescent="0.2">
      <c r="X11861" s="11"/>
    </row>
    <row r="11862" spans="24:24" x14ac:dyDescent="0.2">
      <c r="X11862" s="11"/>
    </row>
    <row r="11863" spans="24:24" x14ac:dyDescent="0.2">
      <c r="X11863" s="11"/>
    </row>
    <row r="11864" spans="24:24" x14ac:dyDescent="0.2">
      <c r="X11864" s="11"/>
    </row>
    <row r="11865" spans="24:24" x14ac:dyDescent="0.2">
      <c r="X11865" s="11"/>
    </row>
    <row r="11866" spans="24:24" x14ac:dyDescent="0.2">
      <c r="X11866" s="11"/>
    </row>
    <row r="11867" spans="24:24" x14ac:dyDescent="0.2">
      <c r="X11867" s="11"/>
    </row>
    <row r="11868" spans="24:24" x14ac:dyDescent="0.2">
      <c r="X11868" s="11"/>
    </row>
    <row r="11869" spans="24:24" x14ac:dyDescent="0.2">
      <c r="X11869" s="11"/>
    </row>
    <row r="11870" spans="24:24" x14ac:dyDescent="0.2">
      <c r="X11870" s="11"/>
    </row>
    <row r="11871" spans="24:24" x14ac:dyDescent="0.2">
      <c r="X11871" s="11"/>
    </row>
    <row r="11872" spans="24:24" x14ac:dyDescent="0.2">
      <c r="X11872" s="11"/>
    </row>
    <row r="11873" spans="24:24" x14ac:dyDescent="0.2">
      <c r="X11873" s="11"/>
    </row>
    <row r="11874" spans="24:24" x14ac:dyDescent="0.2">
      <c r="X11874" s="11"/>
    </row>
    <row r="11875" spans="24:24" x14ac:dyDescent="0.2">
      <c r="X11875" s="11"/>
    </row>
    <row r="11876" spans="24:24" x14ac:dyDescent="0.2">
      <c r="X11876" s="11"/>
    </row>
    <row r="11877" spans="24:24" x14ac:dyDescent="0.2">
      <c r="X11877" s="11"/>
    </row>
    <row r="11878" spans="24:24" x14ac:dyDescent="0.2">
      <c r="X11878" s="11"/>
    </row>
    <row r="11879" spans="24:24" x14ac:dyDescent="0.2">
      <c r="X11879" s="11"/>
    </row>
    <row r="11880" spans="24:24" x14ac:dyDescent="0.2">
      <c r="X11880" s="11"/>
    </row>
    <row r="11881" spans="24:24" x14ac:dyDescent="0.2">
      <c r="X11881" s="11"/>
    </row>
    <row r="11882" spans="24:24" x14ac:dyDescent="0.2">
      <c r="X11882" s="11"/>
    </row>
    <row r="11883" spans="24:24" x14ac:dyDescent="0.2">
      <c r="X11883" s="11"/>
    </row>
    <row r="11884" spans="24:24" x14ac:dyDescent="0.2">
      <c r="X11884" s="11"/>
    </row>
    <row r="11885" spans="24:24" x14ac:dyDescent="0.2">
      <c r="X11885" s="11"/>
    </row>
    <row r="11886" spans="24:24" x14ac:dyDescent="0.2">
      <c r="X11886" s="11"/>
    </row>
    <row r="11887" spans="24:24" x14ac:dyDescent="0.2">
      <c r="X11887" s="11"/>
    </row>
    <row r="11888" spans="24:24" x14ac:dyDescent="0.2">
      <c r="X11888" s="11"/>
    </row>
    <row r="11889" spans="24:24" x14ac:dyDescent="0.2">
      <c r="X11889" s="11"/>
    </row>
    <row r="11890" spans="24:24" x14ac:dyDescent="0.2">
      <c r="X11890" s="11"/>
    </row>
    <row r="11891" spans="24:24" x14ac:dyDescent="0.2">
      <c r="X11891" s="11"/>
    </row>
    <row r="11892" spans="24:24" x14ac:dyDescent="0.2">
      <c r="X11892" s="11"/>
    </row>
    <row r="11893" spans="24:24" x14ac:dyDescent="0.2">
      <c r="X11893" s="11"/>
    </row>
    <row r="11894" spans="24:24" x14ac:dyDescent="0.2">
      <c r="X11894" s="11"/>
    </row>
    <row r="11895" spans="24:24" x14ac:dyDescent="0.2">
      <c r="X11895" s="11"/>
    </row>
    <row r="11896" spans="24:24" x14ac:dyDescent="0.2">
      <c r="X11896" s="11"/>
    </row>
    <row r="11897" spans="24:24" x14ac:dyDescent="0.2">
      <c r="X11897" s="11"/>
    </row>
    <row r="11898" spans="24:24" x14ac:dyDescent="0.2">
      <c r="X11898" s="11"/>
    </row>
    <row r="11899" spans="24:24" x14ac:dyDescent="0.2">
      <c r="X11899" s="11"/>
    </row>
    <row r="11900" spans="24:24" x14ac:dyDescent="0.2">
      <c r="X11900" s="11"/>
    </row>
    <row r="11901" spans="24:24" x14ac:dyDescent="0.2">
      <c r="X11901" s="11"/>
    </row>
    <row r="11902" spans="24:24" x14ac:dyDescent="0.2">
      <c r="X11902" s="11"/>
    </row>
    <row r="11903" spans="24:24" x14ac:dyDescent="0.2">
      <c r="X11903" s="11"/>
    </row>
    <row r="11904" spans="24:24" x14ac:dyDescent="0.2">
      <c r="X11904" s="11"/>
    </row>
    <row r="11905" spans="24:24" x14ac:dyDescent="0.2">
      <c r="X11905" s="11"/>
    </row>
    <row r="11906" spans="24:24" x14ac:dyDescent="0.2">
      <c r="X11906" s="11"/>
    </row>
    <row r="11907" spans="24:24" x14ac:dyDescent="0.2">
      <c r="X11907" s="11"/>
    </row>
    <row r="11908" spans="24:24" x14ac:dyDescent="0.2">
      <c r="X11908" s="11"/>
    </row>
    <row r="11909" spans="24:24" x14ac:dyDescent="0.2">
      <c r="X11909" s="11"/>
    </row>
    <row r="11910" spans="24:24" x14ac:dyDescent="0.2">
      <c r="X11910" s="11"/>
    </row>
    <row r="11911" spans="24:24" x14ac:dyDescent="0.2">
      <c r="X11911" s="11"/>
    </row>
    <row r="11912" spans="24:24" x14ac:dyDescent="0.2">
      <c r="X11912" s="11"/>
    </row>
    <row r="11913" spans="24:24" x14ac:dyDescent="0.2">
      <c r="X11913" s="11"/>
    </row>
    <row r="11914" spans="24:24" x14ac:dyDescent="0.2">
      <c r="X11914" s="11"/>
    </row>
    <row r="11915" spans="24:24" x14ac:dyDescent="0.2">
      <c r="X11915" s="11"/>
    </row>
    <row r="11916" spans="24:24" x14ac:dyDescent="0.2">
      <c r="X11916" s="11"/>
    </row>
    <row r="11917" spans="24:24" x14ac:dyDescent="0.2">
      <c r="X11917" s="11"/>
    </row>
    <row r="11918" spans="24:24" x14ac:dyDescent="0.2">
      <c r="X11918" s="11"/>
    </row>
    <row r="11919" spans="24:24" x14ac:dyDescent="0.2">
      <c r="X11919" s="11"/>
    </row>
    <row r="11920" spans="24:24" x14ac:dyDescent="0.2">
      <c r="X11920" s="11"/>
    </row>
    <row r="11921" spans="24:24" x14ac:dyDescent="0.2">
      <c r="X11921" s="11"/>
    </row>
    <row r="11922" spans="24:24" x14ac:dyDescent="0.2">
      <c r="X11922" s="11"/>
    </row>
    <row r="11923" spans="24:24" x14ac:dyDescent="0.2">
      <c r="X11923" s="11"/>
    </row>
    <row r="11924" spans="24:24" x14ac:dyDescent="0.2">
      <c r="X11924" s="11"/>
    </row>
    <row r="11925" spans="24:24" x14ac:dyDescent="0.2">
      <c r="X11925" s="11"/>
    </row>
    <row r="11926" spans="24:24" x14ac:dyDescent="0.2">
      <c r="X11926" s="11"/>
    </row>
    <row r="11927" spans="24:24" x14ac:dyDescent="0.2">
      <c r="X11927" s="11"/>
    </row>
    <row r="11928" spans="24:24" x14ac:dyDescent="0.2">
      <c r="X11928" s="11"/>
    </row>
    <row r="11929" spans="24:24" x14ac:dyDescent="0.2">
      <c r="X11929" s="11"/>
    </row>
    <row r="11930" spans="24:24" x14ac:dyDescent="0.2">
      <c r="X11930" s="11"/>
    </row>
    <row r="11931" spans="24:24" x14ac:dyDescent="0.2">
      <c r="X11931" s="11"/>
    </row>
    <row r="11932" spans="24:24" x14ac:dyDescent="0.2">
      <c r="X11932" s="11"/>
    </row>
    <row r="11933" spans="24:24" x14ac:dyDescent="0.2">
      <c r="X11933" s="11"/>
    </row>
    <row r="11934" spans="24:24" x14ac:dyDescent="0.2">
      <c r="X11934" s="11"/>
    </row>
    <row r="11935" spans="24:24" x14ac:dyDescent="0.2">
      <c r="X11935" s="11"/>
    </row>
    <row r="11936" spans="24:24" x14ac:dyDescent="0.2">
      <c r="X11936" s="11"/>
    </row>
    <row r="11937" spans="24:24" x14ac:dyDescent="0.2">
      <c r="X11937" s="11"/>
    </row>
    <row r="11938" spans="24:24" x14ac:dyDescent="0.2">
      <c r="X11938" s="11"/>
    </row>
    <row r="11939" spans="24:24" x14ac:dyDescent="0.2">
      <c r="X11939" s="11"/>
    </row>
    <row r="11940" spans="24:24" x14ac:dyDescent="0.2">
      <c r="X11940" s="11"/>
    </row>
    <row r="11941" spans="24:24" x14ac:dyDescent="0.2">
      <c r="X11941" s="11"/>
    </row>
    <row r="11942" spans="24:24" x14ac:dyDescent="0.2">
      <c r="X11942" s="11"/>
    </row>
    <row r="11943" spans="24:24" x14ac:dyDescent="0.2">
      <c r="X11943" s="11"/>
    </row>
    <row r="11944" spans="24:24" x14ac:dyDescent="0.2">
      <c r="X11944" s="11"/>
    </row>
    <row r="11945" spans="24:24" x14ac:dyDescent="0.2">
      <c r="X11945" s="11"/>
    </row>
    <row r="11946" spans="24:24" x14ac:dyDescent="0.2">
      <c r="X11946" s="11"/>
    </row>
    <row r="11947" spans="24:24" x14ac:dyDescent="0.2">
      <c r="X11947" s="11"/>
    </row>
    <row r="11948" spans="24:24" x14ac:dyDescent="0.2">
      <c r="X11948" s="11"/>
    </row>
    <row r="11949" spans="24:24" x14ac:dyDescent="0.2">
      <c r="X11949" s="11"/>
    </row>
    <row r="11950" spans="24:24" x14ac:dyDescent="0.2">
      <c r="X11950" s="11"/>
    </row>
    <row r="11951" spans="24:24" x14ac:dyDescent="0.2">
      <c r="X11951" s="11"/>
    </row>
    <row r="11952" spans="24:24" x14ac:dyDescent="0.2">
      <c r="X11952" s="11"/>
    </row>
    <row r="11953" spans="24:24" x14ac:dyDescent="0.2">
      <c r="X11953" s="11"/>
    </row>
    <row r="11954" spans="24:24" x14ac:dyDescent="0.2">
      <c r="X11954" s="11"/>
    </row>
    <row r="11955" spans="24:24" x14ac:dyDescent="0.2">
      <c r="X11955" s="11"/>
    </row>
    <row r="11956" spans="24:24" x14ac:dyDescent="0.2">
      <c r="X11956" s="11"/>
    </row>
    <row r="11957" spans="24:24" x14ac:dyDescent="0.2">
      <c r="X11957" s="11"/>
    </row>
    <row r="11958" spans="24:24" x14ac:dyDescent="0.2">
      <c r="X11958" s="11"/>
    </row>
    <row r="11959" spans="24:24" x14ac:dyDescent="0.2">
      <c r="X11959" s="11"/>
    </row>
    <row r="11960" spans="24:24" x14ac:dyDescent="0.2">
      <c r="X11960" s="11"/>
    </row>
    <row r="11961" spans="24:24" x14ac:dyDescent="0.2">
      <c r="X11961" s="11"/>
    </row>
    <row r="11962" spans="24:24" x14ac:dyDescent="0.2">
      <c r="X11962" s="11"/>
    </row>
    <row r="11963" spans="24:24" x14ac:dyDescent="0.2">
      <c r="X11963" s="11"/>
    </row>
    <row r="11964" spans="24:24" x14ac:dyDescent="0.2">
      <c r="X11964" s="11"/>
    </row>
    <row r="11965" spans="24:24" x14ac:dyDescent="0.2">
      <c r="X11965" s="11"/>
    </row>
    <row r="11966" spans="24:24" x14ac:dyDescent="0.2">
      <c r="X11966" s="11"/>
    </row>
    <row r="11967" spans="24:24" x14ac:dyDescent="0.2">
      <c r="X11967" s="11"/>
    </row>
    <row r="11968" spans="24:24" x14ac:dyDescent="0.2">
      <c r="X11968" s="11"/>
    </row>
    <row r="11969" spans="24:24" x14ac:dyDescent="0.2">
      <c r="X11969" s="11"/>
    </row>
    <row r="11970" spans="24:24" x14ac:dyDescent="0.2">
      <c r="X11970" s="11"/>
    </row>
    <row r="11971" spans="24:24" x14ac:dyDescent="0.2">
      <c r="X11971" s="11"/>
    </row>
    <row r="11972" spans="24:24" x14ac:dyDescent="0.2">
      <c r="X11972" s="11"/>
    </row>
    <row r="11973" spans="24:24" x14ac:dyDescent="0.2">
      <c r="X11973" s="11"/>
    </row>
    <row r="11974" spans="24:24" x14ac:dyDescent="0.2">
      <c r="X11974" s="11"/>
    </row>
    <row r="11975" spans="24:24" x14ac:dyDescent="0.2">
      <c r="X11975" s="11"/>
    </row>
    <row r="11976" spans="24:24" x14ac:dyDescent="0.2">
      <c r="X11976" s="11"/>
    </row>
    <row r="11977" spans="24:24" x14ac:dyDescent="0.2">
      <c r="X11977" s="11"/>
    </row>
    <row r="11978" spans="24:24" x14ac:dyDescent="0.2">
      <c r="X11978" s="11"/>
    </row>
    <row r="11979" spans="24:24" x14ac:dyDescent="0.2">
      <c r="X11979" s="11"/>
    </row>
    <row r="11980" spans="24:24" x14ac:dyDescent="0.2">
      <c r="X11980" s="11"/>
    </row>
    <row r="11981" spans="24:24" x14ac:dyDescent="0.2">
      <c r="X11981" s="11"/>
    </row>
    <row r="11982" spans="24:24" x14ac:dyDescent="0.2">
      <c r="X11982" s="11"/>
    </row>
    <row r="11983" spans="24:24" x14ac:dyDescent="0.2">
      <c r="X11983" s="11"/>
    </row>
    <row r="11984" spans="24:24" x14ac:dyDescent="0.2">
      <c r="X11984" s="11"/>
    </row>
    <row r="11985" spans="24:24" x14ac:dyDescent="0.2">
      <c r="X11985" s="11"/>
    </row>
    <row r="11986" spans="24:24" x14ac:dyDescent="0.2">
      <c r="X11986" s="11"/>
    </row>
    <row r="11987" spans="24:24" x14ac:dyDescent="0.2">
      <c r="X11987" s="11"/>
    </row>
    <row r="11988" spans="24:24" x14ac:dyDescent="0.2">
      <c r="X11988" s="11"/>
    </row>
    <row r="11989" spans="24:24" x14ac:dyDescent="0.2">
      <c r="X11989" s="11"/>
    </row>
    <row r="11990" spans="24:24" x14ac:dyDescent="0.2">
      <c r="X11990" s="11"/>
    </row>
    <row r="11991" spans="24:24" x14ac:dyDescent="0.2">
      <c r="X11991" s="11"/>
    </row>
    <row r="11992" spans="24:24" x14ac:dyDescent="0.2">
      <c r="X11992" s="11"/>
    </row>
    <row r="11993" spans="24:24" x14ac:dyDescent="0.2">
      <c r="X11993" s="11"/>
    </row>
    <row r="11994" spans="24:24" x14ac:dyDescent="0.2">
      <c r="X11994" s="11"/>
    </row>
    <row r="11995" spans="24:24" x14ac:dyDescent="0.2">
      <c r="X11995" s="11"/>
    </row>
    <row r="11996" spans="24:24" x14ac:dyDescent="0.2">
      <c r="X11996" s="11"/>
    </row>
    <row r="11997" spans="24:24" x14ac:dyDescent="0.2">
      <c r="X11997" s="11"/>
    </row>
    <row r="11998" spans="24:24" x14ac:dyDescent="0.2">
      <c r="X11998" s="11"/>
    </row>
    <row r="11999" spans="24:24" x14ac:dyDescent="0.2">
      <c r="X11999" s="11"/>
    </row>
    <row r="12000" spans="24:24" x14ac:dyDescent="0.2">
      <c r="X12000" s="11"/>
    </row>
    <row r="12001" spans="24:24" x14ac:dyDescent="0.2">
      <c r="X12001" s="11"/>
    </row>
    <row r="12002" spans="24:24" x14ac:dyDescent="0.2">
      <c r="X12002" s="11"/>
    </row>
    <row r="12003" spans="24:24" x14ac:dyDescent="0.2">
      <c r="X12003" s="11"/>
    </row>
    <row r="12004" spans="24:24" x14ac:dyDescent="0.2">
      <c r="X12004" s="11"/>
    </row>
    <row r="12005" spans="24:24" x14ac:dyDescent="0.2">
      <c r="X12005" s="11"/>
    </row>
    <row r="12006" spans="24:24" x14ac:dyDescent="0.2">
      <c r="X12006" s="11"/>
    </row>
    <row r="12007" spans="24:24" x14ac:dyDescent="0.2">
      <c r="X12007" s="11"/>
    </row>
    <row r="12008" spans="24:24" x14ac:dyDescent="0.2">
      <c r="X12008" s="11"/>
    </row>
    <row r="12009" spans="24:24" x14ac:dyDescent="0.2">
      <c r="X12009" s="11"/>
    </row>
    <row r="12010" spans="24:24" x14ac:dyDescent="0.2">
      <c r="X12010" s="11"/>
    </row>
    <row r="12011" spans="24:24" x14ac:dyDescent="0.2">
      <c r="X12011" s="11"/>
    </row>
    <row r="12012" spans="24:24" x14ac:dyDescent="0.2">
      <c r="X12012" s="11"/>
    </row>
    <row r="12013" spans="24:24" x14ac:dyDescent="0.2">
      <c r="X12013" s="11"/>
    </row>
    <row r="12014" spans="24:24" x14ac:dyDescent="0.2">
      <c r="X12014" s="11"/>
    </row>
    <row r="12015" spans="24:24" x14ac:dyDescent="0.2">
      <c r="X12015" s="11"/>
    </row>
    <row r="12016" spans="24:24" x14ac:dyDescent="0.2">
      <c r="X12016" s="11"/>
    </row>
    <row r="12017" spans="24:24" x14ac:dyDescent="0.2">
      <c r="X12017" s="11"/>
    </row>
    <row r="12018" spans="24:24" x14ac:dyDescent="0.2">
      <c r="X12018" s="11"/>
    </row>
    <row r="12019" spans="24:24" x14ac:dyDescent="0.2">
      <c r="X12019" s="11"/>
    </row>
    <row r="12020" spans="24:24" x14ac:dyDescent="0.2">
      <c r="X12020" s="11"/>
    </row>
    <row r="12021" spans="24:24" x14ac:dyDescent="0.2">
      <c r="X12021" s="11"/>
    </row>
    <row r="12022" spans="24:24" x14ac:dyDescent="0.2">
      <c r="X12022" s="11"/>
    </row>
    <row r="12023" spans="24:24" x14ac:dyDescent="0.2">
      <c r="X12023" s="11"/>
    </row>
    <row r="12024" spans="24:24" x14ac:dyDescent="0.2">
      <c r="X12024" s="11"/>
    </row>
    <row r="12025" spans="24:24" x14ac:dyDescent="0.2">
      <c r="X12025" s="11"/>
    </row>
    <row r="12026" spans="24:24" x14ac:dyDescent="0.2">
      <c r="X12026" s="11"/>
    </row>
    <row r="12027" spans="24:24" x14ac:dyDescent="0.2">
      <c r="X12027" s="11"/>
    </row>
    <row r="12028" spans="24:24" x14ac:dyDescent="0.2">
      <c r="X12028" s="11"/>
    </row>
    <row r="12029" spans="24:24" x14ac:dyDescent="0.2">
      <c r="X12029" s="11"/>
    </row>
    <row r="12030" spans="24:24" x14ac:dyDescent="0.2">
      <c r="X12030" s="11"/>
    </row>
    <row r="12031" spans="24:24" x14ac:dyDescent="0.2">
      <c r="X12031" s="11"/>
    </row>
    <row r="12032" spans="24:24" x14ac:dyDescent="0.2">
      <c r="X12032" s="11"/>
    </row>
    <row r="12033" spans="24:24" x14ac:dyDescent="0.2">
      <c r="X12033" s="11"/>
    </row>
    <row r="12034" spans="24:24" x14ac:dyDescent="0.2">
      <c r="X12034" s="11"/>
    </row>
    <row r="12035" spans="24:24" x14ac:dyDescent="0.2">
      <c r="X12035" s="11"/>
    </row>
    <row r="12036" spans="24:24" x14ac:dyDescent="0.2">
      <c r="X12036" s="11"/>
    </row>
    <row r="12037" spans="24:24" x14ac:dyDescent="0.2">
      <c r="X12037" s="11"/>
    </row>
    <row r="12038" spans="24:24" x14ac:dyDescent="0.2">
      <c r="X12038" s="11"/>
    </row>
    <row r="12039" spans="24:24" x14ac:dyDescent="0.2">
      <c r="X12039" s="11"/>
    </row>
    <row r="12040" spans="24:24" x14ac:dyDescent="0.2">
      <c r="X12040" s="11"/>
    </row>
    <row r="12041" spans="24:24" x14ac:dyDescent="0.2">
      <c r="X12041" s="11"/>
    </row>
    <row r="12042" spans="24:24" x14ac:dyDescent="0.2">
      <c r="X12042" s="11"/>
    </row>
    <row r="12043" spans="24:24" x14ac:dyDescent="0.2">
      <c r="X12043" s="11"/>
    </row>
    <row r="12044" spans="24:24" x14ac:dyDescent="0.2">
      <c r="X12044" s="11"/>
    </row>
    <row r="12045" spans="24:24" x14ac:dyDescent="0.2">
      <c r="X12045" s="11"/>
    </row>
    <row r="12046" spans="24:24" x14ac:dyDescent="0.2">
      <c r="X12046" s="11"/>
    </row>
    <row r="12047" spans="24:24" x14ac:dyDescent="0.2">
      <c r="X12047" s="11"/>
    </row>
    <row r="12048" spans="24:24" x14ac:dyDescent="0.2">
      <c r="X12048" s="11"/>
    </row>
    <row r="12049" spans="24:24" x14ac:dyDescent="0.2">
      <c r="X12049" s="11"/>
    </row>
    <row r="12050" spans="24:24" x14ac:dyDescent="0.2">
      <c r="X12050" s="11"/>
    </row>
    <row r="12051" spans="24:24" x14ac:dyDescent="0.2">
      <c r="X12051" s="11"/>
    </row>
    <row r="12052" spans="24:24" x14ac:dyDescent="0.2">
      <c r="X12052" s="11"/>
    </row>
    <row r="12053" spans="24:24" x14ac:dyDescent="0.2">
      <c r="X12053" s="11"/>
    </row>
    <row r="12054" spans="24:24" x14ac:dyDescent="0.2">
      <c r="X12054" s="11"/>
    </row>
    <row r="12055" spans="24:24" x14ac:dyDescent="0.2">
      <c r="X12055" s="11"/>
    </row>
    <row r="12056" spans="24:24" x14ac:dyDescent="0.2">
      <c r="X12056" s="11"/>
    </row>
    <row r="12057" spans="24:24" x14ac:dyDescent="0.2">
      <c r="X12057" s="11"/>
    </row>
    <row r="12058" spans="24:24" x14ac:dyDescent="0.2">
      <c r="X12058" s="11"/>
    </row>
    <row r="12059" spans="24:24" x14ac:dyDescent="0.2">
      <c r="X12059" s="11"/>
    </row>
    <row r="12060" spans="24:24" x14ac:dyDescent="0.2">
      <c r="X12060" s="11"/>
    </row>
    <row r="12061" spans="24:24" x14ac:dyDescent="0.2">
      <c r="X12061" s="11"/>
    </row>
    <row r="12062" spans="24:24" x14ac:dyDescent="0.2">
      <c r="X12062" s="11"/>
    </row>
    <row r="12063" spans="24:24" x14ac:dyDescent="0.2">
      <c r="X12063" s="11"/>
    </row>
    <row r="12064" spans="24:24" x14ac:dyDescent="0.2">
      <c r="X12064" s="11"/>
    </row>
    <row r="12065" spans="24:24" x14ac:dyDescent="0.2">
      <c r="X12065" s="11"/>
    </row>
    <row r="12066" spans="24:24" x14ac:dyDescent="0.2">
      <c r="X12066" s="11"/>
    </row>
    <row r="12067" spans="24:24" x14ac:dyDescent="0.2">
      <c r="X12067" s="11"/>
    </row>
    <row r="12068" spans="24:24" x14ac:dyDescent="0.2">
      <c r="X12068" s="11"/>
    </row>
    <row r="12069" spans="24:24" x14ac:dyDescent="0.2">
      <c r="X12069" s="11"/>
    </row>
    <row r="12070" spans="24:24" x14ac:dyDescent="0.2">
      <c r="X12070" s="11"/>
    </row>
    <row r="12071" spans="24:24" x14ac:dyDescent="0.2">
      <c r="X12071" s="11"/>
    </row>
    <row r="12072" spans="24:24" x14ac:dyDescent="0.2">
      <c r="X12072" s="11"/>
    </row>
    <row r="12073" spans="24:24" x14ac:dyDescent="0.2">
      <c r="X12073" s="11"/>
    </row>
    <row r="12074" spans="24:24" x14ac:dyDescent="0.2">
      <c r="X12074" s="11"/>
    </row>
    <row r="12075" spans="24:24" x14ac:dyDescent="0.2">
      <c r="X12075" s="11"/>
    </row>
    <row r="12076" spans="24:24" x14ac:dyDescent="0.2">
      <c r="X12076" s="11"/>
    </row>
    <row r="12077" spans="24:24" x14ac:dyDescent="0.2">
      <c r="X12077" s="11"/>
    </row>
    <row r="12078" spans="24:24" x14ac:dyDescent="0.2">
      <c r="X12078" s="11"/>
    </row>
    <row r="12079" spans="24:24" x14ac:dyDescent="0.2">
      <c r="X12079" s="11"/>
    </row>
    <row r="12080" spans="24:24" x14ac:dyDescent="0.2">
      <c r="X12080" s="11"/>
    </row>
    <row r="12081" spans="24:24" x14ac:dyDescent="0.2">
      <c r="X12081" s="11"/>
    </row>
    <row r="12082" spans="24:24" x14ac:dyDescent="0.2">
      <c r="X12082" s="11"/>
    </row>
    <row r="12083" spans="24:24" x14ac:dyDescent="0.2">
      <c r="X12083" s="11"/>
    </row>
    <row r="12084" spans="24:24" x14ac:dyDescent="0.2">
      <c r="X12084" s="11"/>
    </row>
    <row r="12085" spans="24:24" x14ac:dyDescent="0.2">
      <c r="X12085" s="11"/>
    </row>
    <row r="12086" spans="24:24" x14ac:dyDescent="0.2">
      <c r="X12086" s="11"/>
    </row>
    <row r="12087" spans="24:24" x14ac:dyDescent="0.2">
      <c r="X12087" s="11"/>
    </row>
    <row r="12088" spans="24:24" x14ac:dyDescent="0.2">
      <c r="X12088" s="11"/>
    </row>
    <row r="12089" spans="24:24" x14ac:dyDescent="0.2">
      <c r="X12089" s="11"/>
    </row>
    <row r="12090" spans="24:24" x14ac:dyDescent="0.2">
      <c r="X12090" s="11"/>
    </row>
    <row r="12091" spans="24:24" x14ac:dyDescent="0.2">
      <c r="X12091" s="11"/>
    </row>
    <row r="12092" spans="24:24" x14ac:dyDescent="0.2">
      <c r="X12092" s="11"/>
    </row>
    <row r="12093" spans="24:24" x14ac:dyDescent="0.2">
      <c r="X12093" s="11"/>
    </row>
    <row r="12094" spans="24:24" x14ac:dyDescent="0.2">
      <c r="X12094" s="11"/>
    </row>
    <row r="12095" spans="24:24" x14ac:dyDescent="0.2">
      <c r="X12095" s="11"/>
    </row>
    <row r="12096" spans="24:24" x14ac:dyDescent="0.2">
      <c r="X12096" s="11"/>
    </row>
    <row r="12097" spans="24:24" x14ac:dyDescent="0.2">
      <c r="X12097" s="11"/>
    </row>
    <row r="12098" spans="24:24" x14ac:dyDescent="0.2">
      <c r="X12098" s="11"/>
    </row>
    <row r="12099" spans="24:24" x14ac:dyDescent="0.2">
      <c r="X12099" s="11"/>
    </row>
    <row r="12100" spans="24:24" x14ac:dyDescent="0.2">
      <c r="X12100" s="11"/>
    </row>
    <row r="12101" spans="24:24" x14ac:dyDescent="0.2">
      <c r="X12101" s="11"/>
    </row>
    <row r="12102" spans="24:24" x14ac:dyDescent="0.2">
      <c r="X12102" s="11"/>
    </row>
    <row r="12103" spans="24:24" x14ac:dyDescent="0.2">
      <c r="X12103" s="11"/>
    </row>
    <row r="12104" spans="24:24" x14ac:dyDescent="0.2">
      <c r="X12104" s="11"/>
    </row>
    <row r="12105" spans="24:24" x14ac:dyDescent="0.2">
      <c r="X12105" s="11"/>
    </row>
    <row r="12106" spans="24:24" x14ac:dyDescent="0.2">
      <c r="X12106" s="11"/>
    </row>
    <row r="12107" spans="24:24" x14ac:dyDescent="0.2">
      <c r="X12107" s="11"/>
    </row>
    <row r="12108" spans="24:24" x14ac:dyDescent="0.2">
      <c r="X12108" s="11"/>
    </row>
    <row r="12109" spans="24:24" x14ac:dyDescent="0.2">
      <c r="X12109" s="11"/>
    </row>
    <row r="12110" spans="24:24" x14ac:dyDescent="0.2">
      <c r="X12110" s="11"/>
    </row>
    <row r="12111" spans="24:24" x14ac:dyDescent="0.2">
      <c r="X12111" s="11"/>
    </row>
    <row r="12112" spans="24:24" x14ac:dyDescent="0.2">
      <c r="X12112" s="11"/>
    </row>
    <row r="12113" spans="24:24" x14ac:dyDescent="0.2">
      <c r="X12113" s="11"/>
    </row>
    <row r="12114" spans="24:24" x14ac:dyDescent="0.2">
      <c r="X12114" s="11"/>
    </row>
    <row r="12115" spans="24:24" x14ac:dyDescent="0.2">
      <c r="X12115" s="11"/>
    </row>
    <row r="12116" spans="24:24" x14ac:dyDescent="0.2">
      <c r="X12116" s="11"/>
    </row>
    <row r="12117" spans="24:24" x14ac:dyDescent="0.2">
      <c r="X12117" s="11"/>
    </row>
    <row r="12118" spans="24:24" x14ac:dyDescent="0.2">
      <c r="X12118" s="11"/>
    </row>
    <row r="12119" spans="24:24" x14ac:dyDescent="0.2">
      <c r="X12119" s="11"/>
    </row>
    <row r="12120" spans="24:24" x14ac:dyDescent="0.2">
      <c r="X12120" s="11"/>
    </row>
    <row r="12121" spans="24:24" x14ac:dyDescent="0.2">
      <c r="X12121" s="11"/>
    </row>
    <row r="12122" spans="24:24" x14ac:dyDescent="0.2">
      <c r="X12122" s="11"/>
    </row>
    <row r="12123" spans="24:24" x14ac:dyDescent="0.2">
      <c r="X12123" s="11"/>
    </row>
    <row r="12124" spans="24:24" x14ac:dyDescent="0.2">
      <c r="X12124" s="11"/>
    </row>
    <row r="12125" spans="24:24" x14ac:dyDescent="0.2">
      <c r="X12125" s="11"/>
    </row>
    <row r="12126" spans="24:24" x14ac:dyDescent="0.2">
      <c r="X12126" s="11"/>
    </row>
    <row r="12127" spans="24:24" x14ac:dyDescent="0.2">
      <c r="X12127" s="11"/>
    </row>
    <row r="12128" spans="24:24" x14ac:dyDescent="0.2">
      <c r="X12128" s="11"/>
    </row>
    <row r="12129" spans="24:24" x14ac:dyDescent="0.2">
      <c r="X12129" s="11"/>
    </row>
    <row r="12130" spans="24:24" x14ac:dyDescent="0.2">
      <c r="X12130" s="11"/>
    </row>
    <row r="12131" spans="24:24" x14ac:dyDescent="0.2">
      <c r="X12131" s="11"/>
    </row>
    <row r="12132" spans="24:24" x14ac:dyDescent="0.2">
      <c r="X12132" s="11"/>
    </row>
    <row r="12133" spans="24:24" x14ac:dyDescent="0.2">
      <c r="X12133" s="11"/>
    </row>
    <row r="12134" spans="24:24" x14ac:dyDescent="0.2">
      <c r="X12134" s="11"/>
    </row>
    <row r="12135" spans="24:24" x14ac:dyDescent="0.2">
      <c r="X12135" s="11"/>
    </row>
    <row r="12136" spans="24:24" x14ac:dyDescent="0.2">
      <c r="X12136" s="11"/>
    </row>
    <row r="12137" spans="24:24" x14ac:dyDescent="0.2">
      <c r="X12137" s="11"/>
    </row>
    <row r="12138" spans="24:24" x14ac:dyDescent="0.2">
      <c r="X12138" s="11"/>
    </row>
    <row r="12139" spans="24:24" x14ac:dyDescent="0.2">
      <c r="X12139" s="11"/>
    </row>
    <row r="12140" spans="24:24" x14ac:dyDescent="0.2">
      <c r="X12140" s="11"/>
    </row>
    <row r="12141" spans="24:24" x14ac:dyDescent="0.2">
      <c r="X12141" s="11"/>
    </row>
    <row r="12142" spans="24:24" x14ac:dyDescent="0.2">
      <c r="X12142" s="11"/>
    </row>
    <row r="12143" spans="24:24" x14ac:dyDescent="0.2">
      <c r="X12143" s="11"/>
    </row>
    <row r="12144" spans="24:24" x14ac:dyDescent="0.2">
      <c r="X12144" s="11"/>
    </row>
    <row r="12145" spans="24:24" x14ac:dyDescent="0.2">
      <c r="X12145" s="11"/>
    </row>
    <row r="12146" spans="24:24" x14ac:dyDescent="0.2">
      <c r="X12146" s="11"/>
    </row>
    <row r="12147" spans="24:24" x14ac:dyDescent="0.2">
      <c r="X12147" s="11"/>
    </row>
    <row r="12148" spans="24:24" x14ac:dyDescent="0.2">
      <c r="X12148" s="11"/>
    </row>
    <row r="12149" spans="24:24" x14ac:dyDescent="0.2">
      <c r="X12149" s="11"/>
    </row>
    <row r="12150" spans="24:24" x14ac:dyDescent="0.2">
      <c r="X12150" s="11"/>
    </row>
    <row r="12151" spans="24:24" x14ac:dyDescent="0.2">
      <c r="X12151" s="11"/>
    </row>
    <row r="12152" spans="24:24" x14ac:dyDescent="0.2">
      <c r="X12152" s="11"/>
    </row>
    <row r="12153" spans="24:24" x14ac:dyDescent="0.2">
      <c r="X12153" s="11"/>
    </row>
    <row r="12154" spans="24:24" x14ac:dyDescent="0.2">
      <c r="X12154" s="11"/>
    </row>
    <row r="12155" spans="24:24" x14ac:dyDescent="0.2">
      <c r="X12155" s="11"/>
    </row>
    <row r="12156" spans="24:24" x14ac:dyDescent="0.2">
      <c r="X12156" s="11"/>
    </row>
    <row r="12157" spans="24:24" x14ac:dyDescent="0.2">
      <c r="X12157" s="11"/>
    </row>
    <row r="12158" spans="24:24" x14ac:dyDescent="0.2">
      <c r="X12158" s="11"/>
    </row>
    <row r="12159" spans="24:24" x14ac:dyDescent="0.2">
      <c r="X12159" s="11"/>
    </row>
    <row r="12160" spans="24:24" x14ac:dyDescent="0.2">
      <c r="X12160" s="11"/>
    </row>
    <row r="12161" spans="24:24" x14ac:dyDescent="0.2">
      <c r="X12161" s="11"/>
    </row>
    <row r="12162" spans="24:24" x14ac:dyDescent="0.2">
      <c r="X12162" s="11"/>
    </row>
    <row r="12163" spans="24:24" x14ac:dyDescent="0.2">
      <c r="X12163" s="11"/>
    </row>
    <row r="12164" spans="24:24" x14ac:dyDescent="0.2">
      <c r="X12164" s="11"/>
    </row>
    <row r="12165" spans="24:24" x14ac:dyDescent="0.2">
      <c r="X12165" s="11"/>
    </row>
    <row r="12166" spans="24:24" x14ac:dyDescent="0.2">
      <c r="X12166" s="11"/>
    </row>
    <row r="12167" spans="24:24" x14ac:dyDescent="0.2">
      <c r="X12167" s="11"/>
    </row>
    <row r="12168" spans="24:24" x14ac:dyDescent="0.2">
      <c r="X12168" s="11"/>
    </row>
    <row r="12169" spans="24:24" x14ac:dyDescent="0.2">
      <c r="X12169" s="11"/>
    </row>
    <row r="12170" spans="24:24" x14ac:dyDescent="0.2">
      <c r="X12170" s="11"/>
    </row>
    <row r="12171" spans="24:24" x14ac:dyDescent="0.2">
      <c r="X12171" s="11"/>
    </row>
    <row r="12172" spans="24:24" x14ac:dyDescent="0.2">
      <c r="X12172" s="11"/>
    </row>
    <row r="12173" spans="24:24" x14ac:dyDescent="0.2">
      <c r="X12173" s="11"/>
    </row>
    <row r="12174" spans="24:24" x14ac:dyDescent="0.2">
      <c r="X12174" s="11"/>
    </row>
    <row r="12175" spans="24:24" x14ac:dyDescent="0.2">
      <c r="X12175" s="11"/>
    </row>
    <row r="12176" spans="24:24" x14ac:dyDescent="0.2">
      <c r="X12176" s="11"/>
    </row>
    <row r="12177" spans="24:24" x14ac:dyDescent="0.2">
      <c r="X12177" s="11"/>
    </row>
    <row r="12178" spans="24:24" x14ac:dyDescent="0.2">
      <c r="X12178" s="11"/>
    </row>
    <row r="12179" spans="24:24" x14ac:dyDescent="0.2">
      <c r="X12179" s="11"/>
    </row>
    <row r="12180" spans="24:24" x14ac:dyDescent="0.2">
      <c r="X12180" s="11"/>
    </row>
    <row r="12181" spans="24:24" x14ac:dyDescent="0.2">
      <c r="X12181" s="11"/>
    </row>
    <row r="12182" spans="24:24" x14ac:dyDescent="0.2">
      <c r="X12182" s="11"/>
    </row>
    <row r="12183" spans="24:24" x14ac:dyDescent="0.2">
      <c r="X12183" s="11"/>
    </row>
    <row r="12184" spans="24:24" x14ac:dyDescent="0.2">
      <c r="X12184" s="11"/>
    </row>
    <row r="12185" spans="24:24" x14ac:dyDescent="0.2">
      <c r="X12185" s="11"/>
    </row>
    <row r="12186" spans="24:24" x14ac:dyDescent="0.2">
      <c r="X12186" s="11"/>
    </row>
    <row r="12187" spans="24:24" x14ac:dyDescent="0.2">
      <c r="X12187" s="11"/>
    </row>
    <row r="12188" spans="24:24" x14ac:dyDescent="0.2">
      <c r="X12188" s="11"/>
    </row>
    <row r="12189" spans="24:24" x14ac:dyDescent="0.2">
      <c r="X12189" s="11"/>
    </row>
    <row r="12190" spans="24:24" x14ac:dyDescent="0.2">
      <c r="X12190" s="11"/>
    </row>
    <row r="12191" spans="24:24" x14ac:dyDescent="0.2">
      <c r="X12191" s="11"/>
    </row>
    <row r="12192" spans="24:24" x14ac:dyDescent="0.2">
      <c r="X12192" s="11"/>
    </row>
    <row r="12193" spans="24:24" x14ac:dyDescent="0.2">
      <c r="X12193" s="11"/>
    </row>
    <row r="12194" spans="24:24" x14ac:dyDescent="0.2">
      <c r="X12194" s="11"/>
    </row>
    <row r="12195" spans="24:24" x14ac:dyDescent="0.2">
      <c r="X12195" s="11"/>
    </row>
    <row r="12196" spans="24:24" x14ac:dyDescent="0.2">
      <c r="X12196" s="11"/>
    </row>
    <row r="12197" spans="24:24" x14ac:dyDescent="0.2">
      <c r="X12197" s="11"/>
    </row>
    <row r="12198" spans="24:24" x14ac:dyDescent="0.2">
      <c r="X12198" s="11"/>
    </row>
    <row r="12199" spans="24:24" x14ac:dyDescent="0.2">
      <c r="X12199" s="11"/>
    </row>
    <row r="12200" spans="24:24" x14ac:dyDescent="0.2">
      <c r="X12200" s="11"/>
    </row>
    <row r="12201" spans="24:24" x14ac:dyDescent="0.2">
      <c r="X12201" s="11"/>
    </row>
    <row r="12202" spans="24:24" x14ac:dyDescent="0.2">
      <c r="X12202" s="11"/>
    </row>
    <row r="12203" spans="24:24" x14ac:dyDescent="0.2">
      <c r="X12203" s="11"/>
    </row>
    <row r="12204" spans="24:24" x14ac:dyDescent="0.2">
      <c r="X12204" s="11"/>
    </row>
    <row r="12205" spans="24:24" x14ac:dyDescent="0.2">
      <c r="X12205" s="11"/>
    </row>
    <row r="12206" spans="24:24" x14ac:dyDescent="0.2">
      <c r="X12206" s="11"/>
    </row>
    <row r="12207" spans="24:24" x14ac:dyDescent="0.2">
      <c r="X12207" s="11"/>
    </row>
    <row r="12208" spans="24:24" x14ac:dyDescent="0.2">
      <c r="X12208" s="11"/>
    </row>
    <row r="12209" spans="24:24" x14ac:dyDescent="0.2">
      <c r="X12209" s="11"/>
    </row>
    <row r="12210" spans="24:24" x14ac:dyDescent="0.2">
      <c r="X12210" s="11"/>
    </row>
    <row r="12211" spans="24:24" x14ac:dyDescent="0.2">
      <c r="X12211" s="11"/>
    </row>
    <row r="12212" spans="24:24" x14ac:dyDescent="0.2">
      <c r="X12212" s="11"/>
    </row>
    <row r="12213" spans="24:24" x14ac:dyDescent="0.2">
      <c r="X12213" s="11"/>
    </row>
    <row r="12214" spans="24:24" x14ac:dyDescent="0.2">
      <c r="X12214" s="11"/>
    </row>
    <row r="12215" spans="24:24" x14ac:dyDescent="0.2">
      <c r="X12215" s="11"/>
    </row>
    <row r="12216" spans="24:24" x14ac:dyDescent="0.2">
      <c r="X12216" s="11"/>
    </row>
    <row r="12217" spans="24:24" x14ac:dyDescent="0.2">
      <c r="X12217" s="11"/>
    </row>
    <row r="12218" spans="24:24" x14ac:dyDescent="0.2">
      <c r="X12218" s="11"/>
    </row>
    <row r="12219" spans="24:24" x14ac:dyDescent="0.2">
      <c r="X12219" s="11"/>
    </row>
    <row r="12220" spans="24:24" x14ac:dyDescent="0.2">
      <c r="X12220" s="11"/>
    </row>
    <row r="12221" spans="24:24" x14ac:dyDescent="0.2">
      <c r="X12221" s="11"/>
    </row>
    <row r="12222" spans="24:24" x14ac:dyDescent="0.2">
      <c r="X12222" s="11"/>
    </row>
    <row r="12223" spans="24:24" x14ac:dyDescent="0.2">
      <c r="X12223" s="11"/>
    </row>
    <row r="12224" spans="24:24" x14ac:dyDescent="0.2">
      <c r="X12224" s="11"/>
    </row>
    <row r="12225" spans="24:24" x14ac:dyDescent="0.2">
      <c r="X12225" s="11"/>
    </row>
    <row r="12226" spans="24:24" x14ac:dyDescent="0.2">
      <c r="X12226" s="11"/>
    </row>
    <row r="12227" spans="24:24" x14ac:dyDescent="0.2">
      <c r="X12227" s="11"/>
    </row>
    <row r="12228" spans="24:24" x14ac:dyDescent="0.2">
      <c r="X12228" s="11"/>
    </row>
    <row r="12229" spans="24:24" x14ac:dyDescent="0.2">
      <c r="X12229" s="11"/>
    </row>
    <row r="12230" spans="24:24" x14ac:dyDescent="0.2">
      <c r="X12230" s="11"/>
    </row>
    <row r="12231" spans="24:24" x14ac:dyDescent="0.2">
      <c r="X12231" s="11"/>
    </row>
    <row r="12232" spans="24:24" x14ac:dyDescent="0.2">
      <c r="X12232" s="11"/>
    </row>
    <row r="12233" spans="24:24" x14ac:dyDescent="0.2">
      <c r="X12233" s="11"/>
    </row>
    <row r="12234" spans="24:24" x14ac:dyDescent="0.2">
      <c r="X12234" s="11"/>
    </row>
    <row r="12235" spans="24:24" x14ac:dyDescent="0.2">
      <c r="X12235" s="11"/>
    </row>
    <row r="12236" spans="24:24" x14ac:dyDescent="0.2">
      <c r="X12236" s="11"/>
    </row>
    <row r="12237" spans="24:24" x14ac:dyDescent="0.2">
      <c r="X12237" s="11"/>
    </row>
    <row r="12238" spans="24:24" x14ac:dyDescent="0.2">
      <c r="X12238" s="11"/>
    </row>
    <row r="12239" spans="24:24" x14ac:dyDescent="0.2">
      <c r="X12239" s="11"/>
    </row>
    <row r="12240" spans="24:24" x14ac:dyDescent="0.2">
      <c r="X12240" s="11"/>
    </row>
    <row r="12241" spans="24:24" x14ac:dyDescent="0.2">
      <c r="X12241" s="11"/>
    </row>
    <row r="12242" spans="24:24" x14ac:dyDescent="0.2">
      <c r="X12242" s="11"/>
    </row>
    <row r="12243" spans="24:24" x14ac:dyDescent="0.2">
      <c r="X12243" s="11"/>
    </row>
    <row r="12244" spans="24:24" x14ac:dyDescent="0.2">
      <c r="X12244" s="11"/>
    </row>
    <row r="12245" spans="24:24" x14ac:dyDescent="0.2">
      <c r="X12245" s="11"/>
    </row>
    <row r="12246" spans="24:24" x14ac:dyDescent="0.2">
      <c r="X12246" s="11"/>
    </row>
    <row r="12247" spans="24:24" x14ac:dyDescent="0.2">
      <c r="X12247" s="11"/>
    </row>
    <row r="12248" spans="24:24" x14ac:dyDescent="0.2">
      <c r="X12248" s="11"/>
    </row>
    <row r="12249" spans="24:24" x14ac:dyDescent="0.2">
      <c r="X12249" s="11"/>
    </row>
    <row r="12250" spans="24:24" x14ac:dyDescent="0.2">
      <c r="X12250" s="11"/>
    </row>
    <row r="12251" spans="24:24" x14ac:dyDescent="0.2">
      <c r="X12251" s="11"/>
    </row>
    <row r="12252" spans="24:24" x14ac:dyDescent="0.2">
      <c r="X12252" s="11"/>
    </row>
    <row r="12253" spans="24:24" x14ac:dyDescent="0.2">
      <c r="X12253" s="11"/>
    </row>
    <row r="12254" spans="24:24" x14ac:dyDescent="0.2">
      <c r="X12254" s="11"/>
    </row>
    <row r="12255" spans="24:24" x14ac:dyDescent="0.2">
      <c r="X12255" s="11"/>
    </row>
    <row r="12256" spans="24:24" x14ac:dyDescent="0.2">
      <c r="X12256" s="11"/>
    </row>
    <row r="12257" spans="24:24" x14ac:dyDescent="0.2">
      <c r="X12257" s="11"/>
    </row>
    <row r="12258" spans="24:24" x14ac:dyDescent="0.2">
      <c r="X12258" s="11"/>
    </row>
    <row r="12259" spans="24:24" x14ac:dyDescent="0.2">
      <c r="X12259" s="11"/>
    </row>
    <row r="12260" spans="24:24" x14ac:dyDescent="0.2">
      <c r="X12260" s="11"/>
    </row>
    <row r="12261" spans="24:24" x14ac:dyDescent="0.2">
      <c r="X12261" s="11"/>
    </row>
    <row r="12262" spans="24:24" x14ac:dyDescent="0.2">
      <c r="X12262" s="11"/>
    </row>
    <row r="12263" spans="24:24" x14ac:dyDescent="0.2">
      <c r="X12263" s="11"/>
    </row>
    <row r="12264" spans="24:24" x14ac:dyDescent="0.2">
      <c r="X12264" s="11"/>
    </row>
    <row r="12265" spans="24:24" x14ac:dyDescent="0.2">
      <c r="X12265" s="11"/>
    </row>
    <row r="12266" spans="24:24" x14ac:dyDescent="0.2">
      <c r="X12266" s="11"/>
    </row>
    <row r="12267" spans="24:24" x14ac:dyDescent="0.2">
      <c r="X12267" s="11"/>
    </row>
    <row r="12268" spans="24:24" x14ac:dyDescent="0.2">
      <c r="X12268" s="11"/>
    </row>
    <row r="12269" spans="24:24" x14ac:dyDescent="0.2">
      <c r="X12269" s="11"/>
    </row>
    <row r="12270" spans="24:24" x14ac:dyDescent="0.2">
      <c r="X12270" s="11"/>
    </row>
    <row r="12271" spans="24:24" x14ac:dyDescent="0.2">
      <c r="X12271" s="11"/>
    </row>
    <row r="12272" spans="24:24" x14ac:dyDescent="0.2">
      <c r="X12272" s="11"/>
    </row>
    <row r="12273" spans="24:24" x14ac:dyDescent="0.2">
      <c r="X12273" s="11"/>
    </row>
    <row r="12274" spans="24:24" x14ac:dyDescent="0.2">
      <c r="X12274" s="11"/>
    </row>
    <row r="12275" spans="24:24" x14ac:dyDescent="0.2">
      <c r="X12275" s="11"/>
    </row>
    <row r="12276" spans="24:24" x14ac:dyDescent="0.2">
      <c r="X12276" s="11"/>
    </row>
    <row r="12277" spans="24:24" x14ac:dyDescent="0.2">
      <c r="X12277" s="11"/>
    </row>
    <row r="12278" spans="24:24" x14ac:dyDescent="0.2">
      <c r="X12278" s="11"/>
    </row>
    <row r="12279" spans="24:24" x14ac:dyDescent="0.2">
      <c r="X12279" s="11"/>
    </row>
    <row r="12280" spans="24:24" x14ac:dyDescent="0.2">
      <c r="X12280" s="11"/>
    </row>
    <row r="12281" spans="24:24" x14ac:dyDescent="0.2">
      <c r="X12281" s="11"/>
    </row>
    <row r="12282" spans="24:24" x14ac:dyDescent="0.2">
      <c r="X12282" s="11"/>
    </row>
    <row r="12283" spans="24:24" x14ac:dyDescent="0.2">
      <c r="X12283" s="11"/>
    </row>
    <row r="12284" spans="24:24" x14ac:dyDescent="0.2">
      <c r="X12284" s="11"/>
    </row>
    <row r="12285" spans="24:24" x14ac:dyDescent="0.2">
      <c r="X12285" s="11"/>
    </row>
    <row r="12286" spans="24:24" x14ac:dyDescent="0.2">
      <c r="X12286" s="11"/>
    </row>
    <row r="12287" spans="24:24" x14ac:dyDescent="0.2">
      <c r="X12287" s="11"/>
    </row>
    <row r="12288" spans="24:24" x14ac:dyDescent="0.2">
      <c r="X12288" s="11"/>
    </row>
    <row r="12289" spans="24:24" x14ac:dyDescent="0.2">
      <c r="X12289" s="11"/>
    </row>
    <row r="12290" spans="24:24" x14ac:dyDescent="0.2">
      <c r="X12290" s="11"/>
    </row>
    <row r="12291" spans="24:24" x14ac:dyDescent="0.2">
      <c r="X12291" s="11"/>
    </row>
    <row r="12292" spans="24:24" x14ac:dyDescent="0.2">
      <c r="X12292" s="11"/>
    </row>
    <row r="12293" spans="24:24" x14ac:dyDescent="0.2">
      <c r="X12293" s="11"/>
    </row>
    <row r="12294" spans="24:24" x14ac:dyDescent="0.2">
      <c r="X12294" s="11"/>
    </row>
    <row r="12295" spans="24:24" x14ac:dyDescent="0.2">
      <c r="X12295" s="11"/>
    </row>
    <row r="12296" spans="24:24" x14ac:dyDescent="0.2">
      <c r="X12296" s="11"/>
    </row>
    <row r="12297" spans="24:24" x14ac:dyDescent="0.2">
      <c r="X12297" s="11"/>
    </row>
    <row r="12298" spans="24:24" x14ac:dyDescent="0.2">
      <c r="X12298" s="11"/>
    </row>
    <row r="12299" spans="24:24" x14ac:dyDescent="0.2">
      <c r="X12299" s="11"/>
    </row>
    <row r="12300" spans="24:24" x14ac:dyDescent="0.2">
      <c r="X12300" s="11"/>
    </row>
    <row r="12301" spans="24:24" x14ac:dyDescent="0.2">
      <c r="X12301" s="11"/>
    </row>
    <row r="12302" spans="24:24" x14ac:dyDescent="0.2">
      <c r="X12302" s="11"/>
    </row>
    <row r="12303" spans="24:24" x14ac:dyDescent="0.2">
      <c r="X12303" s="11"/>
    </row>
    <row r="12304" spans="24:24" x14ac:dyDescent="0.2">
      <c r="X12304" s="11"/>
    </row>
    <row r="12305" spans="24:24" x14ac:dyDescent="0.2">
      <c r="X12305" s="11"/>
    </row>
    <row r="12306" spans="24:24" x14ac:dyDescent="0.2">
      <c r="X12306" s="11"/>
    </row>
    <row r="12307" spans="24:24" x14ac:dyDescent="0.2">
      <c r="X12307" s="11"/>
    </row>
    <row r="12308" spans="24:24" x14ac:dyDescent="0.2">
      <c r="X12308" s="11"/>
    </row>
    <row r="12309" spans="24:24" x14ac:dyDescent="0.2">
      <c r="X12309" s="11"/>
    </row>
    <row r="12310" spans="24:24" x14ac:dyDescent="0.2">
      <c r="X12310" s="11"/>
    </row>
    <row r="12311" spans="24:24" x14ac:dyDescent="0.2">
      <c r="X12311" s="11"/>
    </row>
    <row r="12312" spans="24:24" x14ac:dyDescent="0.2">
      <c r="X12312" s="11"/>
    </row>
    <row r="12313" spans="24:24" x14ac:dyDescent="0.2">
      <c r="X12313" s="11"/>
    </row>
    <row r="12314" spans="24:24" x14ac:dyDescent="0.2">
      <c r="X12314" s="11"/>
    </row>
    <row r="12315" spans="24:24" x14ac:dyDescent="0.2">
      <c r="X12315" s="11"/>
    </row>
    <row r="12316" spans="24:24" x14ac:dyDescent="0.2">
      <c r="X12316" s="11"/>
    </row>
    <row r="12317" spans="24:24" x14ac:dyDescent="0.2">
      <c r="X12317" s="11"/>
    </row>
    <row r="12318" spans="24:24" x14ac:dyDescent="0.2">
      <c r="X12318" s="11"/>
    </row>
    <row r="12319" spans="24:24" x14ac:dyDescent="0.2">
      <c r="X12319" s="11"/>
    </row>
    <row r="12320" spans="24:24" x14ac:dyDescent="0.2">
      <c r="X12320" s="11"/>
    </row>
    <row r="12321" spans="24:24" x14ac:dyDescent="0.2">
      <c r="X12321" s="11"/>
    </row>
    <row r="12322" spans="24:24" x14ac:dyDescent="0.2">
      <c r="X12322" s="11"/>
    </row>
    <row r="12323" spans="24:24" x14ac:dyDescent="0.2">
      <c r="X12323" s="11"/>
    </row>
    <row r="12324" spans="24:24" x14ac:dyDescent="0.2">
      <c r="X12324" s="11"/>
    </row>
    <row r="12325" spans="24:24" x14ac:dyDescent="0.2">
      <c r="X12325" s="11"/>
    </row>
    <row r="12326" spans="24:24" x14ac:dyDescent="0.2">
      <c r="X12326" s="11"/>
    </row>
    <row r="12327" spans="24:24" x14ac:dyDescent="0.2">
      <c r="X12327" s="11"/>
    </row>
    <row r="12328" spans="24:24" x14ac:dyDescent="0.2">
      <c r="X12328" s="11"/>
    </row>
    <row r="12329" spans="24:24" x14ac:dyDescent="0.2">
      <c r="X12329" s="11"/>
    </row>
    <row r="12330" spans="24:24" x14ac:dyDescent="0.2">
      <c r="X12330" s="11"/>
    </row>
    <row r="12331" spans="24:24" x14ac:dyDescent="0.2">
      <c r="X12331" s="11"/>
    </row>
    <row r="12332" spans="24:24" x14ac:dyDescent="0.2">
      <c r="X12332" s="11"/>
    </row>
    <row r="12333" spans="24:24" x14ac:dyDescent="0.2">
      <c r="X12333" s="11"/>
    </row>
    <row r="12334" spans="24:24" x14ac:dyDescent="0.2">
      <c r="X12334" s="11"/>
    </row>
    <row r="12335" spans="24:24" x14ac:dyDescent="0.2">
      <c r="X12335" s="11"/>
    </row>
    <row r="12336" spans="24:24" x14ac:dyDescent="0.2">
      <c r="X12336" s="11"/>
    </row>
    <row r="12337" spans="24:24" x14ac:dyDescent="0.2">
      <c r="X12337" s="11"/>
    </row>
    <row r="12338" spans="24:24" x14ac:dyDescent="0.2">
      <c r="X12338" s="11"/>
    </row>
    <row r="12339" spans="24:24" x14ac:dyDescent="0.2">
      <c r="X12339" s="11"/>
    </row>
    <row r="12340" spans="24:24" x14ac:dyDescent="0.2">
      <c r="X12340" s="11"/>
    </row>
    <row r="12341" spans="24:24" x14ac:dyDescent="0.2">
      <c r="X12341" s="11"/>
    </row>
    <row r="12342" spans="24:24" x14ac:dyDescent="0.2">
      <c r="X12342" s="11"/>
    </row>
    <row r="12343" spans="24:24" x14ac:dyDescent="0.2">
      <c r="X12343" s="11"/>
    </row>
    <row r="12344" spans="24:24" x14ac:dyDescent="0.2">
      <c r="X12344" s="11"/>
    </row>
    <row r="12345" spans="24:24" x14ac:dyDescent="0.2">
      <c r="X12345" s="11"/>
    </row>
    <row r="12346" spans="24:24" x14ac:dyDescent="0.2">
      <c r="X12346" s="11"/>
    </row>
    <row r="12347" spans="24:24" x14ac:dyDescent="0.2">
      <c r="X12347" s="11"/>
    </row>
    <row r="12348" spans="24:24" x14ac:dyDescent="0.2">
      <c r="X12348" s="11"/>
    </row>
    <row r="12349" spans="24:24" x14ac:dyDescent="0.2">
      <c r="X12349" s="11"/>
    </row>
    <row r="12350" spans="24:24" x14ac:dyDescent="0.2">
      <c r="X12350" s="11"/>
    </row>
    <row r="12351" spans="24:24" x14ac:dyDescent="0.2">
      <c r="X12351" s="11"/>
    </row>
    <row r="12352" spans="24:24" x14ac:dyDescent="0.2">
      <c r="X12352" s="11"/>
    </row>
    <row r="12353" spans="24:24" x14ac:dyDescent="0.2">
      <c r="X12353" s="11"/>
    </row>
    <row r="12354" spans="24:24" x14ac:dyDescent="0.2">
      <c r="X12354" s="11"/>
    </row>
    <row r="12355" spans="24:24" x14ac:dyDescent="0.2">
      <c r="X12355" s="11"/>
    </row>
    <row r="12356" spans="24:24" x14ac:dyDescent="0.2">
      <c r="X12356" s="11"/>
    </row>
    <row r="12357" spans="24:24" x14ac:dyDescent="0.2">
      <c r="X12357" s="11"/>
    </row>
    <row r="12358" spans="24:24" x14ac:dyDescent="0.2">
      <c r="X12358" s="11"/>
    </row>
    <row r="12359" spans="24:24" x14ac:dyDescent="0.2">
      <c r="X12359" s="11"/>
    </row>
    <row r="12360" spans="24:24" x14ac:dyDescent="0.2">
      <c r="X12360" s="11"/>
    </row>
    <row r="12361" spans="24:24" x14ac:dyDescent="0.2">
      <c r="X12361" s="11"/>
    </row>
    <row r="12362" spans="24:24" x14ac:dyDescent="0.2">
      <c r="X12362" s="11"/>
    </row>
    <row r="12363" spans="24:24" x14ac:dyDescent="0.2">
      <c r="X12363" s="11"/>
    </row>
    <row r="12364" spans="24:24" x14ac:dyDescent="0.2">
      <c r="X12364" s="11"/>
    </row>
    <row r="12365" spans="24:24" x14ac:dyDescent="0.2">
      <c r="X12365" s="11"/>
    </row>
    <row r="12366" spans="24:24" x14ac:dyDescent="0.2">
      <c r="X12366" s="11"/>
    </row>
    <row r="12367" spans="24:24" x14ac:dyDescent="0.2">
      <c r="X12367" s="11"/>
    </row>
    <row r="12368" spans="24:24" x14ac:dyDescent="0.2">
      <c r="X12368" s="11"/>
    </row>
    <row r="12369" spans="24:24" x14ac:dyDescent="0.2">
      <c r="X12369" s="11"/>
    </row>
    <row r="12370" spans="24:24" x14ac:dyDescent="0.2">
      <c r="X12370" s="11"/>
    </row>
    <row r="12371" spans="24:24" x14ac:dyDescent="0.2">
      <c r="X12371" s="11"/>
    </row>
    <row r="12372" spans="24:24" x14ac:dyDescent="0.2">
      <c r="X12372" s="11"/>
    </row>
    <row r="12373" spans="24:24" x14ac:dyDescent="0.2">
      <c r="X12373" s="11"/>
    </row>
    <row r="12374" spans="24:24" x14ac:dyDescent="0.2">
      <c r="X12374" s="11"/>
    </row>
    <row r="12375" spans="24:24" x14ac:dyDescent="0.2">
      <c r="X12375" s="11"/>
    </row>
    <row r="12376" spans="24:24" x14ac:dyDescent="0.2">
      <c r="X12376" s="11"/>
    </row>
    <row r="12377" spans="24:24" x14ac:dyDescent="0.2">
      <c r="X12377" s="11"/>
    </row>
    <row r="12378" spans="24:24" x14ac:dyDescent="0.2">
      <c r="X12378" s="11"/>
    </row>
    <row r="12379" spans="24:24" x14ac:dyDescent="0.2">
      <c r="X12379" s="11"/>
    </row>
    <row r="12380" spans="24:24" x14ac:dyDescent="0.2">
      <c r="X12380" s="11"/>
    </row>
    <row r="12381" spans="24:24" x14ac:dyDescent="0.2">
      <c r="X12381" s="11"/>
    </row>
    <row r="12382" spans="24:24" x14ac:dyDescent="0.2">
      <c r="X12382" s="11"/>
    </row>
    <row r="12383" spans="24:24" x14ac:dyDescent="0.2">
      <c r="X12383" s="11"/>
    </row>
    <row r="12384" spans="24:24" x14ac:dyDescent="0.2">
      <c r="X12384" s="11"/>
    </row>
    <row r="12385" spans="24:24" x14ac:dyDescent="0.2">
      <c r="X12385" s="11"/>
    </row>
    <row r="12386" spans="24:24" x14ac:dyDescent="0.2">
      <c r="X12386" s="11"/>
    </row>
    <row r="12387" spans="24:24" x14ac:dyDescent="0.2">
      <c r="X12387" s="11"/>
    </row>
    <row r="12388" spans="24:24" x14ac:dyDescent="0.2">
      <c r="X12388" s="11"/>
    </row>
    <row r="12389" spans="24:24" x14ac:dyDescent="0.2">
      <c r="X12389" s="11"/>
    </row>
    <row r="12390" spans="24:24" x14ac:dyDescent="0.2">
      <c r="X12390" s="11"/>
    </row>
    <row r="12391" spans="24:24" x14ac:dyDescent="0.2">
      <c r="X12391" s="11"/>
    </row>
    <row r="12392" spans="24:24" x14ac:dyDescent="0.2">
      <c r="X12392" s="11"/>
    </row>
    <row r="12393" spans="24:24" x14ac:dyDescent="0.2">
      <c r="X12393" s="11"/>
    </row>
    <row r="12394" spans="24:24" x14ac:dyDescent="0.2">
      <c r="X12394" s="11"/>
    </row>
    <row r="12395" spans="24:24" x14ac:dyDescent="0.2">
      <c r="X12395" s="11"/>
    </row>
    <row r="12396" spans="24:24" x14ac:dyDescent="0.2">
      <c r="X12396" s="11"/>
    </row>
    <row r="12397" spans="24:24" x14ac:dyDescent="0.2">
      <c r="X12397" s="11"/>
    </row>
    <row r="12398" spans="24:24" x14ac:dyDescent="0.2">
      <c r="X12398" s="11"/>
    </row>
    <row r="12399" spans="24:24" x14ac:dyDescent="0.2">
      <c r="X12399" s="11"/>
    </row>
    <row r="12400" spans="24:24" x14ac:dyDescent="0.2">
      <c r="X12400" s="11"/>
    </row>
    <row r="12401" spans="24:24" x14ac:dyDescent="0.2">
      <c r="X12401" s="11"/>
    </row>
    <row r="12402" spans="24:24" x14ac:dyDescent="0.2">
      <c r="X12402" s="11"/>
    </row>
    <row r="12403" spans="24:24" x14ac:dyDescent="0.2">
      <c r="X12403" s="11"/>
    </row>
    <row r="12404" spans="24:24" x14ac:dyDescent="0.2">
      <c r="X12404" s="11"/>
    </row>
    <row r="12405" spans="24:24" x14ac:dyDescent="0.2">
      <c r="X12405" s="11"/>
    </row>
    <row r="12406" spans="24:24" x14ac:dyDescent="0.2">
      <c r="X12406" s="11"/>
    </row>
    <row r="12407" spans="24:24" x14ac:dyDescent="0.2">
      <c r="X12407" s="11"/>
    </row>
    <row r="12408" spans="24:24" x14ac:dyDescent="0.2">
      <c r="X12408" s="11"/>
    </row>
    <row r="12409" spans="24:24" x14ac:dyDescent="0.2">
      <c r="X12409" s="11"/>
    </row>
    <row r="12410" spans="24:24" x14ac:dyDescent="0.2">
      <c r="X12410" s="11"/>
    </row>
    <row r="12411" spans="24:24" x14ac:dyDescent="0.2">
      <c r="X12411" s="11"/>
    </row>
    <row r="12412" spans="24:24" x14ac:dyDescent="0.2">
      <c r="X12412" s="11"/>
    </row>
    <row r="12413" spans="24:24" x14ac:dyDescent="0.2">
      <c r="X12413" s="11"/>
    </row>
    <row r="12414" spans="24:24" x14ac:dyDescent="0.2">
      <c r="X12414" s="11"/>
    </row>
    <row r="12415" spans="24:24" x14ac:dyDescent="0.2">
      <c r="X12415" s="11"/>
    </row>
    <row r="12416" spans="24:24" x14ac:dyDescent="0.2">
      <c r="X12416" s="11"/>
    </row>
    <row r="12417" spans="24:24" x14ac:dyDescent="0.2">
      <c r="X12417" s="11"/>
    </row>
    <row r="12418" spans="24:24" x14ac:dyDescent="0.2">
      <c r="X12418" s="11"/>
    </row>
    <row r="12419" spans="24:24" x14ac:dyDescent="0.2">
      <c r="X12419" s="11"/>
    </row>
    <row r="12420" spans="24:24" x14ac:dyDescent="0.2">
      <c r="X12420" s="11"/>
    </row>
    <row r="12421" spans="24:24" x14ac:dyDescent="0.2">
      <c r="X12421" s="11"/>
    </row>
    <row r="12422" spans="24:24" x14ac:dyDescent="0.2">
      <c r="X12422" s="11"/>
    </row>
    <row r="12423" spans="24:24" x14ac:dyDescent="0.2">
      <c r="X12423" s="11"/>
    </row>
    <row r="12424" spans="24:24" x14ac:dyDescent="0.2">
      <c r="X12424" s="11"/>
    </row>
    <row r="12425" spans="24:24" x14ac:dyDescent="0.2">
      <c r="X12425" s="11"/>
    </row>
    <row r="12426" spans="24:24" x14ac:dyDescent="0.2">
      <c r="X12426" s="11"/>
    </row>
    <row r="12427" spans="24:24" x14ac:dyDescent="0.2">
      <c r="X12427" s="11"/>
    </row>
    <row r="12428" spans="24:24" x14ac:dyDescent="0.2">
      <c r="X12428" s="11"/>
    </row>
    <row r="12429" spans="24:24" x14ac:dyDescent="0.2">
      <c r="X12429" s="11"/>
    </row>
    <row r="12430" spans="24:24" x14ac:dyDescent="0.2">
      <c r="X12430" s="11"/>
    </row>
    <row r="12431" spans="24:24" x14ac:dyDescent="0.2">
      <c r="X12431" s="11"/>
    </row>
    <row r="12432" spans="24:24" x14ac:dyDescent="0.2">
      <c r="X12432" s="11"/>
    </row>
    <row r="12433" spans="24:24" x14ac:dyDescent="0.2">
      <c r="X12433" s="11"/>
    </row>
    <row r="12434" spans="24:24" x14ac:dyDescent="0.2">
      <c r="X12434" s="11"/>
    </row>
    <row r="12435" spans="24:24" x14ac:dyDescent="0.2">
      <c r="X12435" s="11"/>
    </row>
    <row r="12436" spans="24:24" x14ac:dyDescent="0.2">
      <c r="X12436" s="11"/>
    </row>
    <row r="12437" spans="24:24" x14ac:dyDescent="0.2">
      <c r="X12437" s="11"/>
    </row>
    <row r="12438" spans="24:24" x14ac:dyDescent="0.2">
      <c r="X12438" s="11"/>
    </row>
    <row r="12439" spans="24:24" x14ac:dyDescent="0.2">
      <c r="X12439" s="11"/>
    </row>
    <row r="12440" spans="24:24" x14ac:dyDescent="0.2">
      <c r="X12440" s="11"/>
    </row>
    <row r="12441" spans="24:24" x14ac:dyDescent="0.2">
      <c r="X12441" s="11"/>
    </row>
    <row r="12442" spans="24:24" x14ac:dyDescent="0.2">
      <c r="X12442" s="11"/>
    </row>
    <row r="12443" spans="24:24" x14ac:dyDescent="0.2">
      <c r="X12443" s="11"/>
    </row>
    <row r="12444" spans="24:24" x14ac:dyDescent="0.2">
      <c r="X12444" s="11"/>
    </row>
    <row r="12445" spans="24:24" x14ac:dyDescent="0.2">
      <c r="X12445" s="11"/>
    </row>
    <row r="12446" spans="24:24" x14ac:dyDescent="0.2">
      <c r="X12446" s="11"/>
    </row>
    <row r="12447" spans="24:24" x14ac:dyDescent="0.2">
      <c r="X12447" s="11"/>
    </row>
    <row r="12448" spans="24:24" x14ac:dyDescent="0.2">
      <c r="X12448" s="11"/>
    </row>
    <row r="12449" spans="24:24" x14ac:dyDescent="0.2">
      <c r="X12449" s="11"/>
    </row>
    <row r="12450" spans="24:24" x14ac:dyDescent="0.2">
      <c r="X12450" s="11"/>
    </row>
    <row r="12451" spans="24:24" x14ac:dyDescent="0.2">
      <c r="X12451" s="11"/>
    </row>
    <row r="12452" spans="24:24" x14ac:dyDescent="0.2">
      <c r="X12452" s="11"/>
    </row>
    <row r="12453" spans="24:24" x14ac:dyDescent="0.2">
      <c r="X12453" s="11"/>
    </row>
    <row r="12454" spans="24:24" x14ac:dyDescent="0.2">
      <c r="X12454" s="11"/>
    </row>
    <row r="12455" spans="24:24" x14ac:dyDescent="0.2">
      <c r="X12455" s="11"/>
    </row>
    <row r="12456" spans="24:24" x14ac:dyDescent="0.2">
      <c r="X12456" s="11"/>
    </row>
    <row r="12457" spans="24:24" x14ac:dyDescent="0.2">
      <c r="X12457" s="11"/>
    </row>
    <row r="12458" spans="24:24" x14ac:dyDescent="0.2">
      <c r="X12458" s="11"/>
    </row>
    <row r="12459" spans="24:24" x14ac:dyDescent="0.2">
      <c r="X12459" s="11"/>
    </row>
    <row r="12460" spans="24:24" x14ac:dyDescent="0.2">
      <c r="X12460" s="11"/>
    </row>
    <row r="12461" spans="24:24" x14ac:dyDescent="0.2">
      <c r="X12461" s="11"/>
    </row>
    <row r="12462" spans="24:24" x14ac:dyDescent="0.2">
      <c r="X12462" s="11"/>
    </row>
    <row r="12463" spans="24:24" x14ac:dyDescent="0.2">
      <c r="X12463" s="11"/>
    </row>
    <row r="12464" spans="24:24" x14ac:dyDescent="0.2">
      <c r="X12464" s="11"/>
    </row>
    <row r="12465" spans="24:24" x14ac:dyDescent="0.2">
      <c r="X12465" s="11"/>
    </row>
    <row r="12466" spans="24:24" x14ac:dyDescent="0.2">
      <c r="X12466" s="11"/>
    </row>
    <row r="12467" spans="24:24" x14ac:dyDescent="0.2">
      <c r="X12467" s="11"/>
    </row>
    <row r="12468" spans="24:24" x14ac:dyDescent="0.2">
      <c r="X12468" s="11"/>
    </row>
    <row r="12469" spans="24:24" x14ac:dyDescent="0.2">
      <c r="X12469" s="11"/>
    </row>
    <row r="12470" spans="24:24" x14ac:dyDescent="0.2">
      <c r="X12470" s="11"/>
    </row>
    <row r="12471" spans="24:24" x14ac:dyDescent="0.2">
      <c r="X12471" s="11"/>
    </row>
    <row r="12472" spans="24:24" x14ac:dyDescent="0.2">
      <c r="X12472" s="11"/>
    </row>
    <row r="12473" spans="24:24" x14ac:dyDescent="0.2">
      <c r="X12473" s="11"/>
    </row>
    <row r="12474" spans="24:24" x14ac:dyDescent="0.2">
      <c r="X12474" s="11"/>
    </row>
    <row r="12475" spans="24:24" x14ac:dyDescent="0.2">
      <c r="X12475" s="11"/>
    </row>
    <row r="12476" spans="24:24" x14ac:dyDescent="0.2">
      <c r="X12476" s="11"/>
    </row>
    <row r="12477" spans="24:24" x14ac:dyDescent="0.2">
      <c r="X12477" s="11"/>
    </row>
    <row r="12478" spans="24:24" x14ac:dyDescent="0.2">
      <c r="X12478" s="11"/>
    </row>
    <row r="12479" spans="24:24" x14ac:dyDescent="0.2">
      <c r="X12479" s="11"/>
    </row>
    <row r="12480" spans="24:24" x14ac:dyDescent="0.2">
      <c r="X12480" s="11"/>
    </row>
    <row r="12481" spans="24:24" x14ac:dyDescent="0.2">
      <c r="X12481" s="11"/>
    </row>
    <row r="12482" spans="24:24" x14ac:dyDescent="0.2">
      <c r="X12482" s="11"/>
    </row>
    <row r="12483" spans="24:24" x14ac:dyDescent="0.2">
      <c r="X12483" s="11"/>
    </row>
    <row r="12484" spans="24:24" x14ac:dyDescent="0.2">
      <c r="X12484" s="11"/>
    </row>
    <row r="12485" spans="24:24" x14ac:dyDescent="0.2">
      <c r="X12485" s="11"/>
    </row>
    <row r="12486" spans="24:24" x14ac:dyDescent="0.2">
      <c r="X12486" s="11"/>
    </row>
    <row r="12487" spans="24:24" x14ac:dyDescent="0.2">
      <c r="X12487" s="11"/>
    </row>
    <row r="12488" spans="24:24" x14ac:dyDescent="0.2">
      <c r="X12488" s="11"/>
    </row>
    <row r="12489" spans="24:24" x14ac:dyDescent="0.2">
      <c r="X12489" s="11"/>
    </row>
    <row r="12490" spans="24:24" x14ac:dyDescent="0.2">
      <c r="X12490" s="11"/>
    </row>
    <row r="12491" spans="24:24" x14ac:dyDescent="0.2">
      <c r="X12491" s="11"/>
    </row>
    <row r="12492" spans="24:24" x14ac:dyDescent="0.2">
      <c r="X12492" s="11"/>
    </row>
    <row r="12493" spans="24:24" x14ac:dyDescent="0.2">
      <c r="X12493" s="11"/>
    </row>
    <row r="12494" spans="24:24" x14ac:dyDescent="0.2">
      <c r="X12494" s="11"/>
    </row>
    <row r="12495" spans="24:24" x14ac:dyDescent="0.2">
      <c r="X12495" s="11"/>
    </row>
    <row r="12496" spans="24:24" x14ac:dyDescent="0.2">
      <c r="X12496" s="11"/>
    </row>
    <row r="12497" spans="24:24" x14ac:dyDescent="0.2">
      <c r="X12497" s="11"/>
    </row>
    <row r="12498" spans="24:24" x14ac:dyDescent="0.2">
      <c r="X12498" s="11"/>
    </row>
    <row r="12499" spans="24:24" x14ac:dyDescent="0.2">
      <c r="X12499" s="11"/>
    </row>
    <row r="12500" spans="24:24" x14ac:dyDescent="0.2">
      <c r="X12500" s="11"/>
    </row>
    <row r="12501" spans="24:24" x14ac:dyDescent="0.2">
      <c r="X12501" s="11"/>
    </row>
    <row r="12502" spans="24:24" x14ac:dyDescent="0.2">
      <c r="X12502" s="11"/>
    </row>
    <row r="12503" spans="24:24" x14ac:dyDescent="0.2">
      <c r="X12503" s="11"/>
    </row>
    <row r="12504" spans="24:24" x14ac:dyDescent="0.2">
      <c r="X12504" s="11"/>
    </row>
    <row r="12505" spans="24:24" x14ac:dyDescent="0.2">
      <c r="X12505" s="11"/>
    </row>
    <row r="12506" spans="24:24" x14ac:dyDescent="0.2">
      <c r="X12506" s="11"/>
    </row>
    <row r="12507" spans="24:24" x14ac:dyDescent="0.2">
      <c r="X12507" s="11"/>
    </row>
    <row r="12508" spans="24:24" x14ac:dyDescent="0.2">
      <c r="X12508" s="11"/>
    </row>
    <row r="12509" spans="24:24" x14ac:dyDescent="0.2">
      <c r="X12509" s="11"/>
    </row>
    <row r="12510" spans="24:24" x14ac:dyDescent="0.2">
      <c r="X12510" s="11"/>
    </row>
    <row r="12511" spans="24:24" x14ac:dyDescent="0.2">
      <c r="X12511" s="11"/>
    </row>
    <row r="12512" spans="24:24" x14ac:dyDescent="0.2">
      <c r="X12512" s="11"/>
    </row>
    <row r="12513" spans="24:24" x14ac:dyDescent="0.2">
      <c r="X12513" s="11"/>
    </row>
    <row r="12514" spans="24:24" x14ac:dyDescent="0.2">
      <c r="X12514" s="11"/>
    </row>
    <row r="12515" spans="24:24" x14ac:dyDescent="0.2">
      <c r="X12515" s="11"/>
    </row>
    <row r="12516" spans="24:24" x14ac:dyDescent="0.2">
      <c r="X12516" s="11"/>
    </row>
    <row r="12517" spans="24:24" x14ac:dyDescent="0.2">
      <c r="X12517" s="11"/>
    </row>
    <row r="12518" spans="24:24" x14ac:dyDescent="0.2">
      <c r="X12518" s="11"/>
    </row>
    <row r="12519" spans="24:24" x14ac:dyDescent="0.2">
      <c r="X12519" s="11"/>
    </row>
    <row r="12520" spans="24:24" x14ac:dyDescent="0.2">
      <c r="X12520" s="11"/>
    </row>
    <row r="12521" spans="24:24" x14ac:dyDescent="0.2">
      <c r="X12521" s="11"/>
    </row>
    <row r="12522" spans="24:24" x14ac:dyDescent="0.2">
      <c r="X12522" s="11"/>
    </row>
    <row r="12523" spans="24:24" x14ac:dyDescent="0.2">
      <c r="X12523" s="11"/>
    </row>
    <row r="12524" spans="24:24" x14ac:dyDescent="0.2">
      <c r="X12524" s="11"/>
    </row>
    <row r="12525" spans="24:24" x14ac:dyDescent="0.2">
      <c r="X12525" s="11"/>
    </row>
    <row r="12526" spans="24:24" x14ac:dyDescent="0.2">
      <c r="X12526" s="11"/>
    </row>
    <row r="12527" spans="24:24" x14ac:dyDescent="0.2">
      <c r="X12527" s="11"/>
    </row>
    <row r="12528" spans="24:24" x14ac:dyDescent="0.2">
      <c r="X12528" s="11"/>
    </row>
    <row r="12529" spans="24:24" x14ac:dyDescent="0.2">
      <c r="X12529" s="11"/>
    </row>
    <row r="12530" spans="24:24" x14ac:dyDescent="0.2">
      <c r="X12530" s="11"/>
    </row>
    <row r="12531" spans="24:24" x14ac:dyDescent="0.2">
      <c r="X12531" s="11"/>
    </row>
    <row r="12532" spans="24:24" x14ac:dyDescent="0.2">
      <c r="X12532" s="11"/>
    </row>
    <row r="12533" spans="24:24" x14ac:dyDescent="0.2">
      <c r="X12533" s="11"/>
    </row>
    <row r="12534" spans="24:24" x14ac:dyDescent="0.2">
      <c r="X12534" s="11"/>
    </row>
    <row r="12535" spans="24:24" x14ac:dyDescent="0.2">
      <c r="X12535" s="11"/>
    </row>
    <row r="12536" spans="24:24" x14ac:dyDescent="0.2">
      <c r="X12536" s="11"/>
    </row>
    <row r="12537" spans="24:24" x14ac:dyDescent="0.2">
      <c r="X12537" s="11"/>
    </row>
    <row r="12538" spans="24:24" x14ac:dyDescent="0.2">
      <c r="X12538" s="11"/>
    </row>
    <row r="12539" spans="24:24" x14ac:dyDescent="0.2">
      <c r="X12539" s="11"/>
    </row>
    <row r="12540" spans="24:24" x14ac:dyDescent="0.2">
      <c r="X12540" s="11"/>
    </row>
    <row r="12541" spans="24:24" x14ac:dyDescent="0.2">
      <c r="X12541" s="11"/>
    </row>
    <row r="12542" spans="24:24" x14ac:dyDescent="0.2">
      <c r="X12542" s="11"/>
    </row>
    <row r="12543" spans="24:24" x14ac:dyDescent="0.2">
      <c r="X12543" s="11"/>
    </row>
    <row r="12544" spans="24:24" x14ac:dyDescent="0.2">
      <c r="X12544" s="11"/>
    </row>
    <row r="12545" spans="24:24" x14ac:dyDescent="0.2">
      <c r="X12545" s="11"/>
    </row>
    <row r="12546" spans="24:24" x14ac:dyDescent="0.2">
      <c r="X12546" s="11"/>
    </row>
    <row r="12547" spans="24:24" x14ac:dyDescent="0.2">
      <c r="X12547" s="11"/>
    </row>
    <row r="12548" spans="24:24" x14ac:dyDescent="0.2">
      <c r="X12548" s="11"/>
    </row>
    <row r="12549" spans="24:24" x14ac:dyDescent="0.2">
      <c r="X12549" s="11"/>
    </row>
    <row r="12550" spans="24:24" x14ac:dyDescent="0.2">
      <c r="X12550" s="11"/>
    </row>
    <row r="12551" spans="24:24" x14ac:dyDescent="0.2">
      <c r="X12551" s="11"/>
    </row>
    <row r="12552" spans="24:24" x14ac:dyDescent="0.2">
      <c r="X12552" s="11"/>
    </row>
    <row r="12553" spans="24:24" x14ac:dyDescent="0.2">
      <c r="X12553" s="11"/>
    </row>
    <row r="12554" spans="24:24" x14ac:dyDescent="0.2">
      <c r="X12554" s="11"/>
    </row>
    <row r="12555" spans="24:24" x14ac:dyDescent="0.2">
      <c r="X12555" s="11"/>
    </row>
    <row r="12556" spans="24:24" x14ac:dyDescent="0.2">
      <c r="X12556" s="11"/>
    </row>
    <row r="12557" spans="24:24" x14ac:dyDescent="0.2">
      <c r="X12557" s="11"/>
    </row>
    <row r="12558" spans="24:24" x14ac:dyDescent="0.2">
      <c r="X12558" s="11"/>
    </row>
    <row r="12559" spans="24:24" x14ac:dyDescent="0.2">
      <c r="X12559" s="11"/>
    </row>
    <row r="12560" spans="24:24" x14ac:dyDescent="0.2">
      <c r="X12560" s="11"/>
    </row>
    <row r="12561" spans="24:24" x14ac:dyDescent="0.2">
      <c r="X12561" s="11"/>
    </row>
    <row r="12562" spans="24:24" x14ac:dyDescent="0.2">
      <c r="X12562" s="11"/>
    </row>
    <row r="12563" spans="24:24" x14ac:dyDescent="0.2">
      <c r="X12563" s="11"/>
    </row>
    <row r="12564" spans="24:24" x14ac:dyDescent="0.2">
      <c r="X12564" s="11"/>
    </row>
    <row r="12565" spans="24:24" x14ac:dyDescent="0.2">
      <c r="X12565" s="11"/>
    </row>
    <row r="12566" spans="24:24" x14ac:dyDescent="0.2">
      <c r="X12566" s="11"/>
    </row>
    <row r="12567" spans="24:24" x14ac:dyDescent="0.2">
      <c r="X12567" s="11"/>
    </row>
    <row r="12568" spans="24:24" x14ac:dyDescent="0.2">
      <c r="X12568" s="11"/>
    </row>
    <row r="12569" spans="24:24" x14ac:dyDescent="0.2">
      <c r="X12569" s="11"/>
    </row>
    <row r="12570" spans="24:24" x14ac:dyDescent="0.2">
      <c r="X12570" s="11"/>
    </row>
    <row r="12571" spans="24:24" x14ac:dyDescent="0.2">
      <c r="X12571" s="11"/>
    </row>
    <row r="12572" spans="24:24" x14ac:dyDescent="0.2">
      <c r="X12572" s="11"/>
    </row>
    <row r="12573" spans="24:24" x14ac:dyDescent="0.2">
      <c r="X12573" s="11"/>
    </row>
    <row r="12574" spans="24:24" x14ac:dyDescent="0.2">
      <c r="X12574" s="11"/>
    </row>
    <row r="12575" spans="24:24" x14ac:dyDescent="0.2">
      <c r="X12575" s="11"/>
    </row>
    <row r="12576" spans="24:24" x14ac:dyDescent="0.2">
      <c r="X12576" s="11"/>
    </row>
    <row r="12577" spans="24:24" x14ac:dyDescent="0.2">
      <c r="X12577" s="11"/>
    </row>
    <row r="12578" spans="24:24" x14ac:dyDescent="0.2">
      <c r="X12578" s="11"/>
    </row>
    <row r="12579" spans="24:24" x14ac:dyDescent="0.2">
      <c r="X12579" s="11"/>
    </row>
    <row r="12580" spans="24:24" x14ac:dyDescent="0.2">
      <c r="X12580" s="11"/>
    </row>
    <row r="12581" spans="24:24" x14ac:dyDescent="0.2">
      <c r="X12581" s="11"/>
    </row>
    <row r="12582" spans="24:24" x14ac:dyDescent="0.2">
      <c r="X12582" s="11"/>
    </row>
    <row r="12583" spans="24:24" x14ac:dyDescent="0.2">
      <c r="X12583" s="11"/>
    </row>
    <row r="12584" spans="24:24" x14ac:dyDescent="0.2">
      <c r="X12584" s="11"/>
    </row>
    <row r="12585" spans="24:24" x14ac:dyDescent="0.2">
      <c r="X12585" s="11"/>
    </row>
    <row r="12586" spans="24:24" x14ac:dyDescent="0.2">
      <c r="X12586" s="11"/>
    </row>
    <row r="12587" spans="24:24" x14ac:dyDescent="0.2">
      <c r="X12587" s="11"/>
    </row>
    <row r="12588" spans="24:24" x14ac:dyDescent="0.2">
      <c r="X12588" s="11"/>
    </row>
    <row r="12589" spans="24:24" x14ac:dyDescent="0.2">
      <c r="X12589" s="11"/>
    </row>
    <row r="12590" spans="24:24" x14ac:dyDescent="0.2">
      <c r="X12590" s="11"/>
    </row>
    <row r="12591" spans="24:24" x14ac:dyDescent="0.2">
      <c r="X12591" s="11"/>
    </row>
    <row r="12592" spans="24:24" x14ac:dyDescent="0.2">
      <c r="X12592" s="11"/>
    </row>
    <row r="12593" spans="24:24" x14ac:dyDescent="0.2">
      <c r="X12593" s="11"/>
    </row>
    <row r="12594" spans="24:24" x14ac:dyDescent="0.2">
      <c r="X12594" s="11"/>
    </row>
    <row r="12595" spans="24:24" x14ac:dyDescent="0.2">
      <c r="X12595" s="11"/>
    </row>
    <row r="12596" spans="24:24" x14ac:dyDescent="0.2">
      <c r="X12596" s="11"/>
    </row>
    <row r="12597" spans="24:24" x14ac:dyDescent="0.2">
      <c r="X12597" s="11"/>
    </row>
    <row r="12598" spans="24:24" x14ac:dyDescent="0.2">
      <c r="X12598" s="11"/>
    </row>
    <row r="12599" spans="24:24" x14ac:dyDescent="0.2">
      <c r="X12599" s="11"/>
    </row>
    <row r="12600" spans="24:24" x14ac:dyDescent="0.2">
      <c r="X12600" s="11"/>
    </row>
    <row r="12601" spans="24:24" x14ac:dyDescent="0.2">
      <c r="X12601" s="11"/>
    </row>
    <row r="12602" spans="24:24" x14ac:dyDescent="0.2">
      <c r="X12602" s="11"/>
    </row>
    <row r="12603" spans="24:24" x14ac:dyDescent="0.2">
      <c r="X12603" s="11"/>
    </row>
    <row r="12604" spans="24:24" x14ac:dyDescent="0.2">
      <c r="X12604" s="11"/>
    </row>
    <row r="12605" spans="24:24" x14ac:dyDescent="0.2">
      <c r="X12605" s="11"/>
    </row>
    <row r="12606" spans="24:24" x14ac:dyDescent="0.2">
      <c r="X12606" s="11"/>
    </row>
    <row r="12607" spans="24:24" x14ac:dyDescent="0.2">
      <c r="X12607" s="11"/>
    </row>
    <row r="12608" spans="24:24" x14ac:dyDescent="0.2">
      <c r="X12608" s="11"/>
    </row>
    <row r="12609" spans="24:24" x14ac:dyDescent="0.2">
      <c r="X12609" s="11"/>
    </row>
    <row r="12610" spans="24:24" x14ac:dyDescent="0.2">
      <c r="X12610" s="11"/>
    </row>
    <row r="12611" spans="24:24" x14ac:dyDescent="0.2">
      <c r="X12611" s="11"/>
    </row>
    <row r="12612" spans="24:24" x14ac:dyDescent="0.2">
      <c r="X12612" s="11"/>
    </row>
    <row r="12613" spans="24:24" x14ac:dyDescent="0.2">
      <c r="X12613" s="11"/>
    </row>
    <row r="12614" spans="24:24" x14ac:dyDescent="0.2">
      <c r="X12614" s="11"/>
    </row>
    <row r="12615" spans="24:24" x14ac:dyDescent="0.2">
      <c r="X12615" s="11"/>
    </row>
    <row r="12616" spans="24:24" x14ac:dyDescent="0.2">
      <c r="X12616" s="11"/>
    </row>
    <row r="12617" spans="24:24" x14ac:dyDescent="0.2">
      <c r="X12617" s="11"/>
    </row>
    <row r="12618" spans="24:24" x14ac:dyDescent="0.2">
      <c r="X12618" s="11"/>
    </row>
    <row r="12619" spans="24:24" x14ac:dyDescent="0.2">
      <c r="X12619" s="11"/>
    </row>
    <row r="12620" spans="24:24" x14ac:dyDescent="0.2">
      <c r="X12620" s="11"/>
    </row>
    <row r="12621" spans="24:24" x14ac:dyDescent="0.2">
      <c r="X12621" s="11"/>
    </row>
    <row r="12622" spans="24:24" x14ac:dyDescent="0.2">
      <c r="X12622" s="11"/>
    </row>
    <row r="12623" spans="24:24" x14ac:dyDescent="0.2">
      <c r="X12623" s="11"/>
    </row>
    <row r="12624" spans="24:24" x14ac:dyDescent="0.2">
      <c r="X12624" s="11"/>
    </row>
    <row r="12625" spans="24:24" x14ac:dyDescent="0.2">
      <c r="X12625" s="11"/>
    </row>
    <row r="12626" spans="24:24" x14ac:dyDescent="0.2">
      <c r="X12626" s="11"/>
    </row>
    <row r="12627" spans="24:24" x14ac:dyDescent="0.2">
      <c r="X12627" s="11"/>
    </row>
    <row r="12628" spans="24:24" x14ac:dyDescent="0.2">
      <c r="X12628" s="11"/>
    </row>
    <row r="12629" spans="24:24" x14ac:dyDescent="0.2">
      <c r="X12629" s="11"/>
    </row>
    <row r="12630" spans="24:24" x14ac:dyDescent="0.2">
      <c r="X12630" s="11"/>
    </row>
    <row r="12631" spans="24:24" x14ac:dyDescent="0.2">
      <c r="X12631" s="11"/>
    </row>
    <row r="12632" spans="24:24" x14ac:dyDescent="0.2">
      <c r="X12632" s="11"/>
    </row>
    <row r="12633" spans="24:24" x14ac:dyDescent="0.2">
      <c r="X12633" s="11"/>
    </row>
    <row r="12634" spans="24:24" x14ac:dyDescent="0.2">
      <c r="X12634" s="11"/>
    </row>
    <row r="12635" spans="24:24" x14ac:dyDescent="0.2">
      <c r="X12635" s="11"/>
    </row>
    <row r="12636" spans="24:24" x14ac:dyDescent="0.2">
      <c r="X12636" s="11"/>
    </row>
    <row r="12637" spans="24:24" x14ac:dyDescent="0.2">
      <c r="X12637" s="11"/>
    </row>
    <row r="12638" spans="24:24" x14ac:dyDescent="0.2">
      <c r="X12638" s="11"/>
    </row>
    <row r="12639" spans="24:24" x14ac:dyDescent="0.2">
      <c r="X12639" s="11"/>
    </row>
    <row r="12640" spans="24:24" x14ac:dyDescent="0.2">
      <c r="X12640" s="11"/>
    </row>
    <row r="12641" spans="24:24" x14ac:dyDescent="0.2">
      <c r="X12641" s="11"/>
    </row>
    <row r="12642" spans="24:24" x14ac:dyDescent="0.2">
      <c r="X12642" s="11"/>
    </row>
    <row r="12643" spans="24:24" x14ac:dyDescent="0.2">
      <c r="X12643" s="11"/>
    </row>
    <row r="12644" spans="24:24" x14ac:dyDescent="0.2">
      <c r="X12644" s="11"/>
    </row>
    <row r="12645" spans="24:24" x14ac:dyDescent="0.2">
      <c r="X12645" s="11"/>
    </row>
    <row r="12646" spans="24:24" x14ac:dyDescent="0.2">
      <c r="X12646" s="11"/>
    </row>
    <row r="12647" spans="24:24" x14ac:dyDescent="0.2">
      <c r="X12647" s="11"/>
    </row>
    <row r="12648" spans="24:24" x14ac:dyDescent="0.2">
      <c r="X12648" s="11"/>
    </row>
    <row r="12649" spans="24:24" x14ac:dyDescent="0.2">
      <c r="X12649" s="11"/>
    </row>
    <row r="12650" spans="24:24" x14ac:dyDescent="0.2">
      <c r="X12650" s="11"/>
    </row>
    <row r="12651" spans="24:24" x14ac:dyDescent="0.2">
      <c r="X12651" s="11"/>
    </row>
    <row r="12652" spans="24:24" x14ac:dyDescent="0.2">
      <c r="X12652" s="11"/>
    </row>
    <row r="12653" spans="24:24" x14ac:dyDescent="0.2">
      <c r="X12653" s="11"/>
    </row>
    <row r="12654" spans="24:24" x14ac:dyDescent="0.2">
      <c r="X12654" s="11"/>
    </row>
    <row r="12655" spans="24:24" x14ac:dyDescent="0.2">
      <c r="X12655" s="11"/>
    </row>
    <row r="12656" spans="24:24" x14ac:dyDescent="0.2">
      <c r="X12656" s="11"/>
    </row>
    <row r="12657" spans="24:24" x14ac:dyDescent="0.2">
      <c r="X12657" s="11"/>
    </row>
    <row r="12658" spans="24:24" x14ac:dyDescent="0.2">
      <c r="X12658" s="11"/>
    </row>
    <row r="12659" spans="24:24" x14ac:dyDescent="0.2">
      <c r="X12659" s="11"/>
    </row>
    <row r="12660" spans="24:24" x14ac:dyDescent="0.2">
      <c r="X12660" s="11"/>
    </row>
    <row r="12661" spans="24:24" x14ac:dyDescent="0.2">
      <c r="X12661" s="11"/>
    </row>
    <row r="12662" spans="24:24" x14ac:dyDescent="0.2">
      <c r="X12662" s="11"/>
    </row>
    <row r="12663" spans="24:24" x14ac:dyDescent="0.2">
      <c r="X12663" s="11"/>
    </row>
    <row r="12664" spans="24:24" x14ac:dyDescent="0.2">
      <c r="X12664" s="11"/>
    </row>
    <row r="12665" spans="24:24" x14ac:dyDescent="0.2">
      <c r="X12665" s="11"/>
    </row>
    <row r="12666" spans="24:24" x14ac:dyDescent="0.2">
      <c r="X12666" s="11"/>
    </row>
    <row r="12667" spans="24:24" x14ac:dyDescent="0.2">
      <c r="X12667" s="11"/>
    </row>
    <row r="12668" spans="24:24" x14ac:dyDescent="0.2">
      <c r="X12668" s="11"/>
    </row>
    <row r="12669" spans="24:24" x14ac:dyDescent="0.2">
      <c r="X12669" s="11"/>
    </row>
    <row r="12670" spans="24:24" x14ac:dyDescent="0.2">
      <c r="X12670" s="11"/>
    </row>
    <row r="12671" spans="24:24" x14ac:dyDescent="0.2">
      <c r="X12671" s="11"/>
    </row>
    <row r="12672" spans="24:24" x14ac:dyDescent="0.2">
      <c r="X12672" s="11"/>
    </row>
    <row r="12673" spans="24:24" x14ac:dyDescent="0.2">
      <c r="X12673" s="11"/>
    </row>
    <row r="12674" spans="24:24" x14ac:dyDescent="0.2">
      <c r="X12674" s="11"/>
    </row>
    <row r="12675" spans="24:24" x14ac:dyDescent="0.2">
      <c r="X12675" s="11"/>
    </row>
    <row r="12676" spans="24:24" x14ac:dyDescent="0.2">
      <c r="X12676" s="11"/>
    </row>
    <row r="12677" spans="24:24" x14ac:dyDescent="0.2">
      <c r="X12677" s="11"/>
    </row>
    <row r="12678" spans="24:24" x14ac:dyDescent="0.2">
      <c r="X12678" s="11"/>
    </row>
    <row r="12679" spans="24:24" x14ac:dyDescent="0.2">
      <c r="X12679" s="11"/>
    </row>
    <row r="12680" spans="24:24" x14ac:dyDescent="0.2">
      <c r="X12680" s="11"/>
    </row>
    <row r="12681" spans="24:24" x14ac:dyDescent="0.2">
      <c r="X12681" s="11"/>
    </row>
    <row r="12682" spans="24:24" x14ac:dyDescent="0.2">
      <c r="X12682" s="11"/>
    </row>
    <row r="12683" spans="24:24" x14ac:dyDescent="0.2">
      <c r="X12683" s="11"/>
    </row>
    <row r="12684" spans="24:24" x14ac:dyDescent="0.2">
      <c r="X12684" s="11"/>
    </row>
    <row r="12685" spans="24:24" x14ac:dyDescent="0.2">
      <c r="X12685" s="11"/>
    </row>
    <row r="12686" spans="24:24" x14ac:dyDescent="0.2">
      <c r="X12686" s="11"/>
    </row>
    <row r="12687" spans="24:24" x14ac:dyDescent="0.2">
      <c r="X12687" s="11"/>
    </row>
    <row r="12688" spans="24:24" x14ac:dyDescent="0.2">
      <c r="X12688" s="11"/>
    </row>
    <row r="12689" spans="24:24" x14ac:dyDescent="0.2">
      <c r="X12689" s="11"/>
    </row>
    <row r="12690" spans="24:24" x14ac:dyDescent="0.2">
      <c r="X12690" s="11"/>
    </row>
    <row r="12691" spans="24:24" x14ac:dyDescent="0.2">
      <c r="X12691" s="11"/>
    </row>
    <row r="12692" spans="24:24" x14ac:dyDescent="0.2">
      <c r="X12692" s="11"/>
    </row>
    <row r="12693" spans="24:24" x14ac:dyDescent="0.2">
      <c r="X12693" s="11"/>
    </row>
    <row r="12694" spans="24:24" x14ac:dyDescent="0.2">
      <c r="X12694" s="11"/>
    </row>
    <row r="12695" spans="24:24" x14ac:dyDescent="0.2">
      <c r="X12695" s="11"/>
    </row>
    <row r="12696" spans="24:24" x14ac:dyDescent="0.2">
      <c r="X12696" s="11"/>
    </row>
    <row r="12697" spans="24:24" x14ac:dyDescent="0.2">
      <c r="X12697" s="11"/>
    </row>
    <row r="12698" spans="24:24" x14ac:dyDescent="0.2">
      <c r="X12698" s="11"/>
    </row>
    <row r="12699" spans="24:24" x14ac:dyDescent="0.2">
      <c r="X12699" s="11"/>
    </row>
    <row r="12700" spans="24:24" x14ac:dyDescent="0.2">
      <c r="X12700" s="11"/>
    </row>
    <row r="12701" spans="24:24" x14ac:dyDescent="0.2">
      <c r="X12701" s="11"/>
    </row>
    <row r="12702" spans="24:24" x14ac:dyDescent="0.2">
      <c r="X12702" s="11"/>
    </row>
    <row r="12703" spans="24:24" x14ac:dyDescent="0.2">
      <c r="X12703" s="11"/>
    </row>
    <row r="12704" spans="24:24" x14ac:dyDescent="0.2">
      <c r="X12704" s="11"/>
    </row>
    <row r="12705" spans="24:24" x14ac:dyDescent="0.2">
      <c r="X12705" s="11"/>
    </row>
    <row r="12706" spans="24:24" x14ac:dyDescent="0.2">
      <c r="X12706" s="11"/>
    </row>
    <row r="12707" spans="24:24" x14ac:dyDescent="0.2">
      <c r="X12707" s="11"/>
    </row>
    <row r="12708" spans="24:24" x14ac:dyDescent="0.2">
      <c r="X12708" s="11"/>
    </row>
    <row r="12709" spans="24:24" x14ac:dyDescent="0.2">
      <c r="X12709" s="11"/>
    </row>
    <row r="12710" spans="24:24" x14ac:dyDescent="0.2">
      <c r="X12710" s="11"/>
    </row>
    <row r="12711" spans="24:24" x14ac:dyDescent="0.2">
      <c r="X12711" s="11"/>
    </row>
    <row r="12712" spans="24:24" x14ac:dyDescent="0.2">
      <c r="X12712" s="11"/>
    </row>
    <row r="12713" spans="24:24" x14ac:dyDescent="0.2">
      <c r="X12713" s="11"/>
    </row>
    <row r="12714" spans="24:24" x14ac:dyDescent="0.2">
      <c r="X12714" s="11"/>
    </row>
    <row r="12715" spans="24:24" x14ac:dyDescent="0.2">
      <c r="X12715" s="11"/>
    </row>
    <row r="12716" spans="24:24" x14ac:dyDescent="0.2">
      <c r="X12716" s="11"/>
    </row>
    <row r="12717" spans="24:24" x14ac:dyDescent="0.2">
      <c r="X12717" s="11"/>
    </row>
    <row r="12718" spans="24:24" x14ac:dyDescent="0.2">
      <c r="X12718" s="11"/>
    </row>
    <row r="12719" spans="24:24" x14ac:dyDescent="0.2">
      <c r="X12719" s="11"/>
    </row>
    <row r="12720" spans="24:24" x14ac:dyDescent="0.2">
      <c r="X12720" s="11"/>
    </row>
    <row r="12721" spans="24:24" x14ac:dyDescent="0.2">
      <c r="X12721" s="11"/>
    </row>
    <row r="12722" spans="24:24" x14ac:dyDescent="0.2">
      <c r="X12722" s="11"/>
    </row>
    <row r="12723" spans="24:24" x14ac:dyDescent="0.2">
      <c r="X12723" s="11"/>
    </row>
    <row r="12724" spans="24:24" x14ac:dyDescent="0.2">
      <c r="X12724" s="11"/>
    </row>
    <row r="12725" spans="24:24" x14ac:dyDescent="0.2">
      <c r="X12725" s="11"/>
    </row>
    <row r="12726" spans="24:24" x14ac:dyDescent="0.2">
      <c r="X12726" s="11"/>
    </row>
    <row r="12727" spans="24:24" x14ac:dyDescent="0.2">
      <c r="X12727" s="11"/>
    </row>
    <row r="12728" spans="24:24" x14ac:dyDescent="0.2">
      <c r="X12728" s="11"/>
    </row>
    <row r="12729" spans="24:24" x14ac:dyDescent="0.2">
      <c r="X12729" s="11"/>
    </row>
    <row r="12730" spans="24:24" x14ac:dyDescent="0.2">
      <c r="X12730" s="11"/>
    </row>
    <row r="12731" spans="24:24" x14ac:dyDescent="0.2">
      <c r="X12731" s="11"/>
    </row>
    <row r="12732" spans="24:24" x14ac:dyDescent="0.2">
      <c r="X12732" s="11"/>
    </row>
    <row r="12733" spans="24:24" x14ac:dyDescent="0.2">
      <c r="X12733" s="11"/>
    </row>
    <row r="12734" spans="24:24" x14ac:dyDescent="0.2">
      <c r="X12734" s="11"/>
    </row>
    <row r="12735" spans="24:24" x14ac:dyDescent="0.2">
      <c r="X12735" s="11"/>
    </row>
    <row r="12736" spans="24:24" x14ac:dyDescent="0.2">
      <c r="X12736" s="11"/>
    </row>
    <row r="12737" spans="24:24" x14ac:dyDescent="0.2">
      <c r="X12737" s="11"/>
    </row>
    <row r="12738" spans="24:24" x14ac:dyDescent="0.2">
      <c r="X12738" s="11"/>
    </row>
    <row r="12739" spans="24:24" x14ac:dyDescent="0.2">
      <c r="X12739" s="11"/>
    </row>
    <row r="12740" spans="24:24" x14ac:dyDescent="0.2">
      <c r="X12740" s="11"/>
    </row>
    <row r="12741" spans="24:24" x14ac:dyDescent="0.2">
      <c r="X12741" s="11"/>
    </row>
    <row r="12742" spans="24:24" x14ac:dyDescent="0.2">
      <c r="X12742" s="11"/>
    </row>
    <row r="12743" spans="24:24" x14ac:dyDescent="0.2">
      <c r="X12743" s="11"/>
    </row>
    <row r="12744" spans="24:24" x14ac:dyDescent="0.2">
      <c r="X12744" s="11"/>
    </row>
    <row r="12745" spans="24:24" x14ac:dyDescent="0.2">
      <c r="X12745" s="11"/>
    </row>
    <row r="12746" spans="24:24" x14ac:dyDescent="0.2">
      <c r="X12746" s="11"/>
    </row>
    <row r="12747" spans="24:24" x14ac:dyDescent="0.2">
      <c r="X12747" s="11"/>
    </row>
    <row r="12748" spans="24:24" x14ac:dyDescent="0.2">
      <c r="X12748" s="11"/>
    </row>
    <row r="12749" spans="24:24" x14ac:dyDescent="0.2">
      <c r="X12749" s="11"/>
    </row>
    <row r="12750" spans="24:24" x14ac:dyDescent="0.2">
      <c r="X12750" s="11"/>
    </row>
    <row r="12751" spans="24:24" x14ac:dyDescent="0.2">
      <c r="X12751" s="11"/>
    </row>
    <row r="12752" spans="24:24" x14ac:dyDescent="0.2">
      <c r="X12752" s="11"/>
    </row>
    <row r="12753" spans="24:24" x14ac:dyDescent="0.2">
      <c r="X12753" s="11"/>
    </row>
    <row r="12754" spans="24:24" x14ac:dyDescent="0.2">
      <c r="X12754" s="11"/>
    </row>
    <row r="12755" spans="24:24" x14ac:dyDescent="0.2">
      <c r="X12755" s="11"/>
    </row>
    <row r="12756" spans="24:24" x14ac:dyDescent="0.2">
      <c r="X12756" s="11"/>
    </row>
    <row r="12757" spans="24:24" x14ac:dyDescent="0.2">
      <c r="X12757" s="11"/>
    </row>
    <row r="12758" spans="24:24" x14ac:dyDescent="0.2">
      <c r="X12758" s="11"/>
    </row>
    <row r="12759" spans="24:24" x14ac:dyDescent="0.2">
      <c r="X12759" s="11"/>
    </row>
    <row r="12760" spans="24:24" x14ac:dyDescent="0.2">
      <c r="X12760" s="11"/>
    </row>
    <row r="12761" spans="24:24" x14ac:dyDescent="0.2">
      <c r="X12761" s="11"/>
    </row>
    <row r="12762" spans="24:24" x14ac:dyDescent="0.2">
      <c r="X12762" s="11"/>
    </row>
    <row r="12763" spans="24:24" x14ac:dyDescent="0.2">
      <c r="X12763" s="11"/>
    </row>
    <row r="12764" spans="24:24" x14ac:dyDescent="0.2">
      <c r="X12764" s="11"/>
    </row>
    <row r="12765" spans="24:24" x14ac:dyDescent="0.2">
      <c r="X12765" s="11"/>
    </row>
    <row r="12766" spans="24:24" x14ac:dyDescent="0.2">
      <c r="X12766" s="11"/>
    </row>
    <row r="12767" spans="24:24" x14ac:dyDescent="0.2">
      <c r="X12767" s="11"/>
    </row>
    <row r="12768" spans="24:24" x14ac:dyDescent="0.2">
      <c r="X12768" s="11"/>
    </row>
    <row r="12769" spans="24:24" x14ac:dyDescent="0.2">
      <c r="X12769" s="11"/>
    </row>
    <row r="12770" spans="24:24" x14ac:dyDescent="0.2">
      <c r="X12770" s="11"/>
    </row>
    <row r="12771" spans="24:24" x14ac:dyDescent="0.2">
      <c r="X12771" s="11"/>
    </row>
    <row r="12772" spans="24:24" x14ac:dyDescent="0.2">
      <c r="X12772" s="11"/>
    </row>
    <row r="12773" spans="24:24" x14ac:dyDescent="0.2">
      <c r="X12773" s="11"/>
    </row>
    <row r="12774" spans="24:24" x14ac:dyDescent="0.2">
      <c r="X12774" s="11"/>
    </row>
    <row r="12775" spans="24:24" x14ac:dyDescent="0.2">
      <c r="X12775" s="11"/>
    </row>
    <row r="12776" spans="24:24" x14ac:dyDescent="0.2">
      <c r="X12776" s="11"/>
    </row>
    <row r="12777" spans="24:24" x14ac:dyDescent="0.2">
      <c r="X12777" s="11"/>
    </row>
    <row r="12778" spans="24:24" x14ac:dyDescent="0.2">
      <c r="X12778" s="11"/>
    </row>
    <row r="12779" spans="24:24" x14ac:dyDescent="0.2">
      <c r="X12779" s="11"/>
    </row>
    <row r="12780" spans="24:24" x14ac:dyDescent="0.2">
      <c r="X12780" s="11"/>
    </row>
    <row r="12781" spans="24:24" x14ac:dyDescent="0.2">
      <c r="X12781" s="11"/>
    </row>
    <row r="12782" spans="24:24" x14ac:dyDescent="0.2">
      <c r="X12782" s="11"/>
    </row>
    <row r="12783" spans="24:24" x14ac:dyDescent="0.2">
      <c r="X12783" s="11"/>
    </row>
    <row r="12784" spans="24:24" x14ac:dyDescent="0.2">
      <c r="X12784" s="11"/>
    </row>
    <row r="12785" spans="24:24" x14ac:dyDescent="0.2">
      <c r="X12785" s="11"/>
    </row>
    <row r="12786" spans="24:24" x14ac:dyDescent="0.2">
      <c r="X12786" s="11"/>
    </row>
    <row r="12787" spans="24:24" x14ac:dyDescent="0.2">
      <c r="X12787" s="11"/>
    </row>
    <row r="12788" spans="24:24" x14ac:dyDescent="0.2">
      <c r="X12788" s="11"/>
    </row>
    <row r="12789" spans="24:24" x14ac:dyDescent="0.2">
      <c r="X12789" s="11"/>
    </row>
    <row r="12790" spans="24:24" x14ac:dyDescent="0.2">
      <c r="X12790" s="11"/>
    </row>
    <row r="12791" spans="24:24" x14ac:dyDescent="0.2">
      <c r="X12791" s="11"/>
    </row>
    <row r="12792" spans="24:24" x14ac:dyDescent="0.2">
      <c r="X12792" s="11"/>
    </row>
    <row r="12793" spans="24:24" x14ac:dyDescent="0.2">
      <c r="X12793" s="11"/>
    </row>
    <row r="12794" spans="24:24" x14ac:dyDescent="0.2">
      <c r="X12794" s="11"/>
    </row>
    <row r="12795" spans="24:24" x14ac:dyDescent="0.2">
      <c r="X12795" s="11"/>
    </row>
    <row r="12796" spans="24:24" x14ac:dyDescent="0.2">
      <c r="X12796" s="11"/>
    </row>
    <row r="12797" spans="24:24" x14ac:dyDescent="0.2">
      <c r="X12797" s="11"/>
    </row>
    <row r="12798" spans="24:24" x14ac:dyDescent="0.2">
      <c r="X12798" s="11"/>
    </row>
    <row r="12799" spans="24:24" x14ac:dyDescent="0.2">
      <c r="X12799" s="11"/>
    </row>
    <row r="12800" spans="24:24" x14ac:dyDescent="0.2">
      <c r="X12800" s="11"/>
    </row>
    <row r="12801" spans="24:24" x14ac:dyDescent="0.2">
      <c r="X12801" s="11"/>
    </row>
    <row r="12802" spans="24:24" x14ac:dyDescent="0.2">
      <c r="X12802" s="11"/>
    </row>
    <row r="12803" spans="24:24" x14ac:dyDescent="0.2">
      <c r="X12803" s="11"/>
    </row>
    <row r="12804" spans="24:24" x14ac:dyDescent="0.2">
      <c r="X12804" s="11"/>
    </row>
    <row r="12805" spans="24:24" x14ac:dyDescent="0.2">
      <c r="X12805" s="11"/>
    </row>
    <row r="12806" spans="24:24" x14ac:dyDescent="0.2">
      <c r="X12806" s="11"/>
    </row>
    <row r="12807" spans="24:24" x14ac:dyDescent="0.2">
      <c r="X12807" s="11"/>
    </row>
    <row r="12808" spans="24:24" x14ac:dyDescent="0.2">
      <c r="X12808" s="11"/>
    </row>
    <row r="12809" spans="24:24" x14ac:dyDescent="0.2">
      <c r="X12809" s="11"/>
    </row>
    <row r="12810" spans="24:24" x14ac:dyDescent="0.2">
      <c r="X12810" s="11"/>
    </row>
    <row r="12811" spans="24:24" x14ac:dyDescent="0.2">
      <c r="X12811" s="11"/>
    </row>
    <row r="12812" spans="24:24" x14ac:dyDescent="0.2">
      <c r="X12812" s="11"/>
    </row>
    <row r="12813" spans="24:24" x14ac:dyDescent="0.2">
      <c r="X12813" s="11"/>
    </row>
    <row r="12814" spans="24:24" x14ac:dyDescent="0.2">
      <c r="X12814" s="11"/>
    </row>
    <row r="12815" spans="24:24" x14ac:dyDescent="0.2">
      <c r="X12815" s="11"/>
    </row>
    <row r="12816" spans="24:24" x14ac:dyDescent="0.2">
      <c r="X12816" s="11"/>
    </row>
    <row r="12817" spans="24:24" x14ac:dyDescent="0.2">
      <c r="X12817" s="11"/>
    </row>
    <row r="12818" spans="24:24" x14ac:dyDescent="0.2">
      <c r="X12818" s="11"/>
    </row>
    <row r="12819" spans="24:24" x14ac:dyDescent="0.2">
      <c r="X12819" s="11"/>
    </row>
    <row r="12820" spans="24:24" x14ac:dyDescent="0.2">
      <c r="X12820" s="11"/>
    </row>
    <row r="12821" spans="24:24" x14ac:dyDescent="0.2">
      <c r="X12821" s="11"/>
    </row>
    <row r="12822" spans="24:24" x14ac:dyDescent="0.2">
      <c r="X12822" s="11"/>
    </row>
    <row r="12823" spans="24:24" x14ac:dyDescent="0.2">
      <c r="X12823" s="11"/>
    </row>
    <row r="12824" spans="24:24" x14ac:dyDescent="0.2">
      <c r="X12824" s="11"/>
    </row>
    <row r="12825" spans="24:24" x14ac:dyDescent="0.2">
      <c r="X12825" s="11"/>
    </row>
    <row r="12826" spans="24:24" x14ac:dyDescent="0.2">
      <c r="X12826" s="11"/>
    </row>
    <row r="12827" spans="24:24" x14ac:dyDescent="0.2">
      <c r="X12827" s="11"/>
    </row>
    <row r="12828" spans="24:24" x14ac:dyDescent="0.2">
      <c r="X12828" s="11"/>
    </row>
    <row r="12829" spans="24:24" x14ac:dyDescent="0.2">
      <c r="X12829" s="11"/>
    </row>
    <row r="12830" spans="24:24" x14ac:dyDescent="0.2">
      <c r="X12830" s="11"/>
    </row>
    <row r="12831" spans="24:24" x14ac:dyDescent="0.2">
      <c r="X12831" s="11"/>
    </row>
    <row r="12832" spans="24:24" x14ac:dyDescent="0.2">
      <c r="X12832" s="11"/>
    </row>
    <row r="12833" spans="24:24" x14ac:dyDescent="0.2">
      <c r="X12833" s="11"/>
    </row>
    <row r="12834" spans="24:24" x14ac:dyDescent="0.2">
      <c r="X12834" s="11"/>
    </row>
    <row r="12835" spans="24:24" x14ac:dyDescent="0.2">
      <c r="X12835" s="11"/>
    </row>
    <row r="12836" spans="24:24" x14ac:dyDescent="0.2">
      <c r="X12836" s="11"/>
    </row>
    <row r="12837" spans="24:24" x14ac:dyDescent="0.2">
      <c r="X12837" s="11"/>
    </row>
    <row r="12838" spans="24:24" x14ac:dyDescent="0.2">
      <c r="X12838" s="11"/>
    </row>
    <row r="12839" spans="24:24" x14ac:dyDescent="0.2">
      <c r="X12839" s="11"/>
    </row>
    <row r="12840" spans="24:24" x14ac:dyDescent="0.2">
      <c r="X12840" s="11"/>
    </row>
    <row r="12841" spans="24:24" x14ac:dyDescent="0.2">
      <c r="X12841" s="11"/>
    </row>
    <row r="12842" spans="24:24" x14ac:dyDescent="0.2">
      <c r="X12842" s="11"/>
    </row>
    <row r="12843" spans="24:24" x14ac:dyDescent="0.2">
      <c r="X12843" s="11"/>
    </row>
    <row r="12844" spans="24:24" x14ac:dyDescent="0.2">
      <c r="X12844" s="11"/>
    </row>
    <row r="12845" spans="24:24" x14ac:dyDescent="0.2">
      <c r="X12845" s="11"/>
    </row>
    <row r="12846" spans="24:24" x14ac:dyDescent="0.2">
      <c r="X12846" s="11"/>
    </row>
    <row r="12847" spans="24:24" x14ac:dyDescent="0.2">
      <c r="X12847" s="11"/>
    </row>
    <row r="12848" spans="24:24" x14ac:dyDescent="0.2">
      <c r="X12848" s="11"/>
    </row>
    <row r="12849" spans="24:24" x14ac:dyDescent="0.2">
      <c r="X12849" s="11"/>
    </row>
    <row r="12850" spans="24:24" x14ac:dyDescent="0.2">
      <c r="X12850" s="11"/>
    </row>
    <row r="12851" spans="24:24" x14ac:dyDescent="0.2">
      <c r="X12851" s="11"/>
    </row>
    <row r="12852" spans="24:24" x14ac:dyDescent="0.2">
      <c r="X12852" s="11"/>
    </row>
    <row r="12853" spans="24:24" x14ac:dyDescent="0.2">
      <c r="X12853" s="11"/>
    </row>
    <row r="12854" spans="24:24" x14ac:dyDescent="0.2">
      <c r="X12854" s="11"/>
    </row>
    <row r="12855" spans="24:24" x14ac:dyDescent="0.2">
      <c r="X12855" s="11"/>
    </row>
    <row r="12856" spans="24:24" x14ac:dyDescent="0.2">
      <c r="X12856" s="11"/>
    </row>
    <row r="12857" spans="24:24" x14ac:dyDescent="0.2">
      <c r="X12857" s="11"/>
    </row>
    <row r="12858" spans="24:24" x14ac:dyDescent="0.2">
      <c r="X12858" s="11"/>
    </row>
    <row r="12859" spans="24:24" x14ac:dyDescent="0.2">
      <c r="X12859" s="11"/>
    </row>
    <row r="12860" spans="24:24" x14ac:dyDescent="0.2">
      <c r="X12860" s="11"/>
    </row>
    <row r="12861" spans="24:24" x14ac:dyDescent="0.2">
      <c r="X12861" s="11"/>
    </row>
    <row r="12862" spans="24:24" x14ac:dyDescent="0.2">
      <c r="X12862" s="11"/>
    </row>
    <row r="12863" spans="24:24" x14ac:dyDescent="0.2">
      <c r="X12863" s="11"/>
    </row>
    <row r="12864" spans="24:24" x14ac:dyDescent="0.2">
      <c r="X12864" s="11"/>
    </row>
    <row r="12865" spans="24:24" x14ac:dyDescent="0.2">
      <c r="X12865" s="11"/>
    </row>
    <row r="12866" spans="24:24" x14ac:dyDescent="0.2">
      <c r="X12866" s="11"/>
    </row>
    <row r="12867" spans="24:24" x14ac:dyDescent="0.2">
      <c r="X12867" s="11"/>
    </row>
    <row r="12868" spans="24:24" x14ac:dyDescent="0.2">
      <c r="X12868" s="11"/>
    </row>
    <row r="12869" spans="24:24" x14ac:dyDescent="0.2">
      <c r="X12869" s="11"/>
    </row>
    <row r="12870" spans="24:24" x14ac:dyDescent="0.2">
      <c r="X12870" s="11"/>
    </row>
    <row r="12871" spans="24:24" x14ac:dyDescent="0.2">
      <c r="X12871" s="11"/>
    </row>
    <row r="12872" spans="24:24" x14ac:dyDescent="0.2">
      <c r="X12872" s="11"/>
    </row>
    <row r="12873" spans="24:24" x14ac:dyDescent="0.2">
      <c r="X12873" s="11"/>
    </row>
    <row r="12874" spans="24:24" x14ac:dyDescent="0.2">
      <c r="X12874" s="11"/>
    </row>
    <row r="12875" spans="24:24" x14ac:dyDescent="0.2">
      <c r="X12875" s="11"/>
    </row>
    <row r="12876" spans="24:24" x14ac:dyDescent="0.2">
      <c r="X12876" s="11"/>
    </row>
    <row r="12877" spans="24:24" x14ac:dyDescent="0.2">
      <c r="X12877" s="11"/>
    </row>
    <row r="12878" spans="24:24" x14ac:dyDescent="0.2">
      <c r="X12878" s="11"/>
    </row>
    <row r="12879" spans="24:24" x14ac:dyDescent="0.2">
      <c r="X12879" s="11"/>
    </row>
    <row r="12880" spans="24:24" x14ac:dyDescent="0.2">
      <c r="X12880" s="11"/>
    </row>
    <row r="12881" spans="24:24" x14ac:dyDescent="0.2">
      <c r="X12881" s="11"/>
    </row>
    <row r="12882" spans="24:24" x14ac:dyDescent="0.2">
      <c r="X12882" s="11"/>
    </row>
    <row r="12883" spans="24:24" x14ac:dyDescent="0.2">
      <c r="X12883" s="11"/>
    </row>
    <row r="12884" spans="24:24" x14ac:dyDescent="0.2">
      <c r="X12884" s="11"/>
    </row>
    <row r="12885" spans="24:24" x14ac:dyDescent="0.2">
      <c r="X12885" s="11"/>
    </row>
    <row r="12886" spans="24:24" x14ac:dyDescent="0.2">
      <c r="X12886" s="11"/>
    </row>
    <row r="12887" spans="24:24" x14ac:dyDescent="0.2">
      <c r="X12887" s="11"/>
    </row>
    <row r="12888" spans="24:24" x14ac:dyDescent="0.2">
      <c r="X12888" s="11"/>
    </row>
    <row r="12889" spans="24:24" x14ac:dyDescent="0.2">
      <c r="X12889" s="11"/>
    </row>
    <row r="12890" spans="24:24" x14ac:dyDescent="0.2">
      <c r="X12890" s="11"/>
    </row>
    <row r="12891" spans="24:24" x14ac:dyDescent="0.2">
      <c r="X12891" s="11"/>
    </row>
    <row r="12892" spans="24:24" x14ac:dyDescent="0.2">
      <c r="X12892" s="11"/>
    </row>
    <row r="12893" spans="24:24" x14ac:dyDescent="0.2">
      <c r="X12893" s="11"/>
    </row>
    <row r="12894" spans="24:24" x14ac:dyDescent="0.2">
      <c r="X12894" s="11"/>
    </row>
    <row r="12895" spans="24:24" x14ac:dyDescent="0.2">
      <c r="X12895" s="11"/>
    </row>
    <row r="12896" spans="24:24" x14ac:dyDescent="0.2">
      <c r="X12896" s="11"/>
    </row>
    <row r="12897" spans="24:24" x14ac:dyDescent="0.2">
      <c r="X12897" s="11"/>
    </row>
    <row r="12898" spans="24:24" x14ac:dyDescent="0.2">
      <c r="X12898" s="11"/>
    </row>
    <row r="12899" spans="24:24" x14ac:dyDescent="0.2">
      <c r="X12899" s="11"/>
    </row>
    <row r="12900" spans="24:24" x14ac:dyDescent="0.2">
      <c r="X12900" s="11"/>
    </row>
    <row r="12901" spans="24:24" x14ac:dyDescent="0.2">
      <c r="X12901" s="11"/>
    </row>
    <row r="12902" spans="24:24" x14ac:dyDescent="0.2">
      <c r="X12902" s="11"/>
    </row>
    <row r="12903" spans="24:24" x14ac:dyDescent="0.2">
      <c r="X12903" s="11"/>
    </row>
    <row r="12904" spans="24:24" x14ac:dyDescent="0.2">
      <c r="X12904" s="11"/>
    </row>
    <row r="12905" spans="24:24" x14ac:dyDescent="0.2">
      <c r="X12905" s="11"/>
    </row>
    <row r="12906" spans="24:24" x14ac:dyDescent="0.2">
      <c r="X12906" s="11"/>
    </row>
    <row r="12907" spans="24:24" x14ac:dyDescent="0.2">
      <c r="X12907" s="11"/>
    </row>
    <row r="12908" spans="24:24" x14ac:dyDescent="0.2">
      <c r="X12908" s="11"/>
    </row>
    <row r="12909" spans="24:24" x14ac:dyDescent="0.2">
      <c r="X12909" s="11"/>
    </row>
    <row r="12910" spans="24:24" x14ac:dyDescent="0.2">
      <c r="X12910" s="11"/>
    </row>
    <row r="12911" spans="24:24" x14ac:dyDescent="0.2">
      <c r="X12911" s="11"/>
    </row>
    <row r="12912" spans="24:24" x14ac:dyDescent="0.2">
      <c r="X12912" s="11"/>
    </row>
    <row r="12913" spans="24:24" x14ac:dyDescent="0.2">
      <c r="X12913" s="11"/>
    </row>
    <row r="12914" spans="24:24" x14ac:dyDescent="0.2">
      <c r="X12914" s="11"/>
    </row>
    <row r="12915" spans="24:24" x14ac:dyDescent="0.2">
      <c r="X12915" s="11"/>
    </row>
    <row r="12916" spans="24:24" x14ac:dyDescent="0.2">
      <c r="X12916" s="11"/>
    </row>
    <row r="12917" spans="24:24" x14ac:dyDescent="0.2">
      <c r="X12917" s="11"/>
    </row>
    <row r="12918" spans="24:24" x14ac:dyDescent="0.2">
      <c r="X12918" s="11"/>
    </row>
    <row r="12919" spans="24:24" x14ac:dyDescent="0.2">
      <c r="X12919" s="11"/>
    </row>
    <row r="12920" spans="24:24" x14ac:dyDescent="0.2">
      <c r="X12920" s="11"/>
    </row>
    <row r="12921" spans="24:24" x14ac:dyDescent="0.2">
      <c r="X12921" s="11"/>
    </row>
    <row r="12922" spans="24:24" x14ac:dyDescent="0.2">
      <c r="X12922" s="11"/>
    </row>
    <row r="12923" spans="24:24" x14ac:dyDescent="0.2">
      <c r="X12923" s="11"/>
    </row>
    <row r="12924" spans="24:24" x14ac:dyDescent="0.2">
      <c r="X12924" s="11"/>
    </row>
    <row r="12925" spans="24:24" x14ac:dyDescent="0.2">
      <c r="X12925" s="11"/>
    </row>
    <row r="12926" spans="24:24" x14ac:dyDescent="0.2">
      <c r="X12926" s="11"/>
    </row>
    <row r="12927" spans="24:24" x14ac:dyDescent="0.2">
      <c r="X12927" s="11"/>
    </row>
    <row r="12928" spans="24:24" x14ac:dyDescent="0.2">
      <c r="X12928" s="11"/>
    </row>
    <row r="12929" spans="24:24" x14ac:dyDescent="0.2">
      <c r="X12929" s="11"/>
    </row>
    <row r="12930" spans="24:24" x14ac:dyDescent="0.2">
      <c r="X12930" s="11"/>
    </row>
    <row r="12931" spans="24:24" x14ac:dyDescent="0.2">
      <c r="X12931" s="11"/>
    </row>
    <row r="12932" spans="24:24" x14ac:dyDescent="0.2">
      <c r="X12932" s="11"/>
    </row>
    <row r="12933" spans="24:24" x14ac:dyDescent="0.2">
      <c r="X12933" s="11"/>
    </row>
    <row r="12934" spans="24:24" x14ac:dyDescent="0.2">
      <c r="X12934" s="11"/>
    </row>
    <row r="12935" spans="24:24" x14ac:dyDescent="0.2">
      <c r="X12935" s="11"/>
    </row>
    <row r="12936" spans="24:24" x14ac:dyDescent="0.2">
      <c r="X12936" s="11"/>
    </row>
    <row r="12937" spans="24:24" x14ac:dyDescent="0.2">
      <c r="X12937" s="11"/>
    </row>
    <row r="12938" spans="24:24" x14ac:dyDescent="0.2">
      <c r="X12938" s="11"/>
    </row>
    <row r="12939" spans="24:24" x14ac:dyDescent="0.2">
      <c r="X12939" s="11"/>
    </row>
    <row r="12940" spans="24:24" x14ac:dyDescent="0.2">
      <c r="X12940" s="11"/>
    </row>
    <row r="12941" spans="24:24" x14ac:dyDescent="0.2">
      <c r="X12941" s="11"/>
    </row>
  </sheetData>
  <printOptions gridLines="1"/>
  <pageMargins left="0.6692913385826772" right="0.15748031496062992" top="0.74803149606299213" bottom="0.59055118110236227" header="0.31496062992125984" footer="0.31496062992125984"/>
  <pageSetup paperSize="8" scale="91" orientation="landscape" r:id="rId1"/>
  <headerFooter>
    <oddHeader xml:space="preserve">&amp;L&amp;"Arial Narrow,Regular"&amp;P&amp;R&amp;"Arial,Bold"&amp;12ANNEXURE AA
</oddHeader>
    <oddFooter>&amp;L&amp;"Arial Narrow,Regular"&amp;F&amp;C&amp;"Arial Narrow,Regular"&amp;A&amp;R&amp;"Arial Narrow,Regular"&amp;D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49"/>
  <sheetViews>
    <sheetView view="pageBreakPreview" zoomScale="110" zoomScaleNormal="100" zoomScaleSheetLayoutView="110" workbookViewId="0">
      <pane xSplit="3" ySplit="5" topLeftCell="BI69" activePane="bottomRight" state="frozen"/>
      <selection activeCell="K6" sqref="K6:K20"/>
      <selection pane="topRight" activeCell="K6" sqref="K6:K20"/>
      <selection pane="bottomLeft" activeCell="K6" sqref="K6:K20"/>
      <selection pane="bottomRight" activeCell="BJ111" sqref="BJ111"/>
    </sheetView>
  </sheetViews>
  <sheetFormatPr defaultColWidth="8.5703125" defaultRowHeight="13.5" x14ac:dyDescent="0.25"/>
  <cols>
    <col min="1" max="2" width="18" style="29" customWidth="1"/>
    <col min="3" max="3" width="39.140625" style="29" customWidth="1"/>
    <col min="4" max="4" width="9.85546875" style="32" hidden="1" customWidth="1"/>
    <col min="5" max="5" width="9.42578125" style="32" hidden="1" customWidth="1"/>
    <col min="6" max="6" width="8.5703125" style="32" hidden="1" customWidth="1"/>
    <col min="7" max="9" width="8.85546875" style="32" customWidth="1"/>
    <col min="10" max="12" width="8.85546875" style="33" hidden="1" customWidth="1"/>
    <col min="13" max="14" width="8.85546875" style="33" customWidth="1"/>
    <col min="15" max="15" width="9.5703125" style="33" customWidth="1"/>
    <col min="16" max="16" width="8.5703125" style="33" hidden="1" customWidth="1"/>
    <col min="17" max="17" width="7.5703125" style="33" hidden="1" customWidth="1"/>
    <col min="18" max="18" width="8.5703125" style="33" hidden="1" customWidth="1"/>
    <col min="19" max="19" width="8.5703125" style="33" bestFit="1" customWidth="1"/>
    <col min="20" max="20" width="7.5703125" style="33" bestFit="1" customWidth="1"/>
    <col min="21" max="21" width="8.5703125" style="33" bestFit="1" customWidth="1"/>
    <col min="22" max="22" width="8.5703125" style="31" hidden="1" customWidth="1"/>
    <col min="23" max="23" width="7.5703125" style="31" hidden="1" customWidth="1"/>
    <col min="24" max="24" width="8.5703125" style="31" hidden="1" customWidth="1"/>
    <col min="25" max="25" width="8.5703125" style="31" bestFit="1" customWidth="1"/>
    <col min="26" max="26" width="7.5703125" style="31" bestFit="1" customWidth="1"/>
    <col min="27" max="27" width="8.5703125" style="31" bestFit="1" customWidth="1"/>
    <col min="28" max="28" width="8.5703125" style="31" hidden="1" customWidth="1"/>
    <col min="29" max="29" width="7.5703125" style="31" hidden="1" customWidth="1"/>
    <col min="30" max="30" width="8.5703125" style="31" hidden="1" customWidth="1"/>
    <col min="31" max="31" width="8.5703125" style="31" bestFit="1" customWidth="1"/>
    <col min="32" max="32" width="7.5703125" style="31" bestFit="1" customWidth="1"/>
    <col min="33" max="33" width="8.5703125" style="31" bestFit="1" customWidth="1"/>
    <col min="34" max="34" width="7.85546875" style="31" hidden="1" customWidth="1"/>
    <col min="35" max="35" width="7" style="31" hidden="1" customWidth="1"/>
    <col min="36" max="36" width="7.85546875" style="31" hidden="1" customWidth="1"/>
    <col min="37" max="37" width="7.85546875" style="31" bestFit="1" customWidth="1"/>
    <col min="38" max="38" width="7.5703125" style="31" bestFit="1" customWidth="1"/>
    <col min="39" max="39" width="8.5703125" style="31" bestFit="1" customWidth="1"/>
    <col min="40" max="40" width="8.5703125" style="31" hidden="1" customWidth="1"/>
    <col min="41" max="41" width="7.5703125" style="31" hidden="1" customWidth="1"/>
    <col min="42" max="42" width="8.5703125" style="31" hidden="1" customWidth="1"/>
    <col min="43" max="43" width="8.5703125" style="31" bestFit="1" customWidth="1"/>
    <col min="44" max="44" width="7.5703125" style="31" bestFit="1" customWidth="1"/>
    <col min="45" max="45" width="8.5703125" style="31" bestFit="1" customWidth="1"/>
    <col min="46" max="46" width="8.5703125" style="31" hidden="1" customWidth="1"/>
    <col min="47" max="47" width="7.5703125" style="31" hidden="1" customWidth="1"/>
    <col min="48" max="48" width="8.5703125" style="31" hidden="1" customWidth="1"/>
    <col min="49" max="49" width="8.5703125" style="31" customWidth="1"/>
    <col min="50" max="50" width="7.5703125" style="31" customWidth="1"/>
    <col min="51" max="51" width="8.5703125" style="31" customWidth="1"/>
    <col min="52" max="52" width="8.5703125" style="31" hidden="1" customWidth="1"/>
    <col min="53" max="53" width="7.5703125" style="31" hidden="1" customWidth="1"/>
    <col min="54" max="54" width="8.5703125" style="31" hidden="1" customWidth="1"/>
    <col min="55" max="55" width="8.5703125" style="31" customWidth="1"/>
    <col min="56" max="56" width="7.5703125" style="31" customWidth="1"/>
    <col min="57" max="57" width="8.5703125" style="31" customWidth="1"/>
    <col min="58" max="58" width="8.5703125" style="31" hidden="1" customWidth="1"/>
    <col min="59" max="59" width="7.5703125" style="31" hidden="1" customWidth="1"/>
    <col min="60" max="60" width="8.5703125" style="31" hidden="1" customWidth="1"/>
    <col min="61" max="61" width="8.5703125" style="31" customWidth="1"/>
    <col min="62" max="62" width="7.5703125" style="31" customWidth="1"/>
    <col min="63" max="64" width="8.5703125" style="31" customWidth="1"/>
    <col min="65" max="65" width="7.5703125" style="31" customWidth="1"/>
    <col min="66" max="66" width="8.5703125" style="31" customWidth="1"/>
    <col min="67" max="67" width="10" style="31" customWidth="1"/>
    <col min="68" max="68" width="7.5703125" style="31" customWidth="1"/>
    <col min="69" max="69" width="8.5703125" style="31" customWidth="1"/>
    <col min="70" max="70" width="10" style="31" bestFit="1" customWidth="1"/>
    <col min="71" max="71" width="8.5703125" style="31" bestFit="1" customWidth="1"/>
    <col min="72" max="73" width="10" style="31" customWidth="1"/>
    <col min="74" max="74" width="8.5703125" style="31" customWidth="1"/>
    <col min="75" max="75" width="10" style="31" customWidth="1"/>
    <col min="76" max="76" width="10" style="36" customWidth="1"/>
    <col min="77" max="77" width="8.5703125" style="31" customWidth="1"/>
    <col min="78" max="78" width="10" style="31" customWidth="1"/>
    <col min="79" max="79" width="10" style="37" customWidth="1"/>
    <col min="80" max="80" width="8.5703125" style="34" customWidth="1"/>
    <col min="81" max="81" width="10" style="34" customWidth="1"/>
    <col min="82" max="82" width="10" style="61" customWidth="1"/>
    <col min="83" max="83" width="8.5703125" style="61" customWidth="1"/>
    <col min="84" max="84" width="11" style="45" customWidth="1"/>
    <col min="85" max="16384" width="8.5703125" style="20"/>
  </cols>
  <sheetData>
    <row r="1" spans="1:85" s="46" customFormat="1" ht="24.75" customHeight="1" x14ac:dyDescent="0.25">
      <c r="A1" s="273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</row>
    <row r="2" spans="1:85" s="48" customFormat="1" ht="30.75" customHeight="1" x14ac:dyDescent="0.25">
      <c r="A2" s="47"/>
      <c r="B2" s="47"/>
      <c r="C2" s="47"/>
      <c r="D2" s="274">
        <v>45474</v>
      </c>
      <c r="E2" s="274"/>
      <c r="F2" s="274"/>
      <c r="G2" s="274">
        <v>45474</v>
      </c>
      <c r="H2" s="274"/>
      <c r="I2" s="274"/>
      <c r="J2" s="274">
        <v>45505</v>
      </c>
      <c r="K2" s="274"/>
      <c r="L2" s="274"/>
      <c r="M2" s="274">
        <v>45505</v>
      </c>
      <c r="N2" s="274"/>
      <c r="O2" s="274"/>
      <c r="P2" s="279">
        <v>45536</v>
      </c>
      <c r="Q2" s="280"/>
      <c r="R2" s="281"/>
      <c r="S2" s="279">
        <v>45536</v>
      </c>
      <c r="T2" s="280"/>
      <c r="U2" s="281"/>
      <c r="V2" s="274">
        <v>45566</v>
      </c>
      <c r="W2" s="274"/>
      <c r="X2" s="274"/>
      <c r="Y2" s="274">
        <v>45566</v>
      </c>
      <c r="Z2" s="274"/>
      <c r="AA2" s="274"/>
      <c r="AB2" s="274">
        <v>45597</v>
      </c>
      <c r="AC2" s="274"/>
      <c r="AD2" s="274"/>
      <c r="AE2" s="274">
        <v>45597</v>
      </c>
      <c r="AF2" s="274"/>
      <c r="AG2" s="274"/>
      <c r="AH2" s="274">
        <v>45627</v>
      </c>
      <c r="AI2" s="274"/>
      <c r="AJ2" s="274"/>
      <c r="AK2" s="274">
        <v>45627</v>
      </c>
      <c r="AL2" s="274"/>
      <c r="AM2" s="274"/>
      <c r="AN2" s="274">
        <v>45658</v>
      </c>
      <c r="AO2" s="274"/>
      <c r="AP2" s="274"/>
      <c r="AQ2" s="274">
        <v>45658</v>
      </c>
      <c r="AR2" s="274"/>
      <c r="AS2" s="274"/>
      <c r="AT2" s="274">
        <v>45689</v>
      </c>
      <c r="AU2" s="274"/>
      <c r="AV2" s="274"/>
      <c r="AW2" s="274">
        <v>45689</v>
      </c>
      <c r="AX2" s="274"/>
      <c r="AY2" s="274"/>
      <c r="AZ2" s="274">
        <v>45717</v>
      </c>
      <c r="BA2" s="274"/>
      <c r="BB2" s="274"/>
      <c r="BC2" s="274">
        <v>45717</v>
      </c>
      <c r="BD2" s="274"/>
      <c r="BE2" s="274"/>
      <c r="BF2" s="279">
        <v>45748</v>
      </c>
      <c r="BG2" s="280"/>
      <c r="BH2" s="281"/>
      <c r="BI2" s="274">
        <v>45748</v>
      </c>
      <c r="BJ2" s="274"/>
      <c r="BK2" s="274"/>
      <c r="BL2" s="274">
        <v>45778</v>
      </c>
      <c r="BM2" s="274"/>
      <c r="BN2" s="274"/>
      <c r="BO2" s="274">
        <v>45809</v>
      </c>
      <c r="BP2" s="274"/>
      <c r="BQ2" s="274"/>
      <c r="BR2" s="274" t="s">
        <v>154</v>
      </c>
      <c r="BS2" s="274"/>
      <c r="BT2" s="274"/>
      <c r="BU2" s="274" t="s">
        <v>306</v>
      </c>
      <c r="BV2" s="274"/>
      <c r="BW2" s="274"/>
      <c r="BX2" s="275" t="s">
        <v>307</v>
      </c>
      <c r="BY2" s="274"/>
      <c r="BZ2" s="274"/>
      <c r="CA2" s="275" t="s">
        <v>308</v>
      </c>
      <c r="CB2" s="276"/>
      <c r="CC2" s="274"/>
      <c r="CD2" s="277" t="s">
        <v>668</v>
      </c>
      <c r="CE2" s="277"/>
      <c r="CF2" s="278"/>
    </row>
    <row r="3" spans="1:85" s="48" customFormat="1" ht="30" customHeight="1" x14ac:dyDescent="0.25">
      <c r="A3" s="47"/>
      <c r="B3" s="47"/>
      <c r="C3" s="47"/>
      <c r="D3" s="274" t="s">
        <v>155</v>
      </c>
      <c r="E3" s="274"/>
      <c r="F3" s="274"/>
      <c r="G3" s="279" t="s">
        <v>411</v>
      </c>
      <c r="H3" s="280"/>
      <c r="I3" s="281"/>
      <c r="J3" s="274" t="s">
        <v>155</v>
      </c>
      <c r="K3" s="274"/>
      <c r="L3" s="274"/>
      <c r="M3" s="274" t="s">
        <v>411</v>
      </c>
      <c r="N3" s="274"/>
      <c r="O3" s="274"/>
      <c r="P3" s="279" t="s">
        <v>155</v>
      </c>
      <c r="Q3" s="280"/>
      <c r="R3" s="281"/>
      <c r="S3" s="274" t="s">
        <v>411</v>
      </c>
      <c r="T3" s="274"/>
      <c r="U3" s="274"/>
      <c r="V3" s="274" t="s">
        <v>155</v>
      </c>
      <c r="W3" s="274"/>
      <c r="X3" s="274"/>
      <c r="Y3" s="274" t="s">
        <v>411</v>
      </c>
      <c r="Z3" s="274"/>
      <c r="AA3" s="274"/>
      <c r="AB3" s="274" t="s">
        <v>155</v>
      </c>
      <c r="AC3" s="274"/>
      <c r="AD3" s="274"/>
      <c r="AE3" s="274" t="s">
        <v>411</v>
      </c>
      <c r="AF3" s="274"/>
      <c r="AG3" s="274"/>
      <c r="AH3" s="274" t="s">
        <v>155</v>
      </c>
      <c r="AI3" s="274"/>
      <c r="AJ3" s="274"/>
      <c r="AK3" s="274" t="s">
        <v>411</v>
      </c>
      <c r="AL3" s="274"/>
      <c r="AM3" s="274"/>
      <c r="AN3" s="274" t="s">
        <v>155</v>
      </c>
      <c r="AO3" s="274"/>
      <c r="AP3" s="274"/>
      <c r="AQ3" s="274" t="s">
        <v>411</v>
      </c>
      <c r="AR3" s="274"/>
      <c r="AS3" s="274"/>
      <c r="AT3" s="274" t="s">
        <v>155</v>
      </c>
      <c r="AU3" s="274"/>
      <c r="AV3" s="274"/>
      <c r="AW3" s="274" t="s">
        <v>411</v>
      </c>
      <c r="AX3" s="274"/>
      <c r="AY3" s="274"/>
      <c r="AZ3" s="274" t="s">
        <v>155</v>
      </c>
      <c r="BA3" s="274"/>
      <c r="BB3" s="274"/>
      <c r="BC3" s="274" t="s">
        <v>411</v>
      </c>
      <c r="BD3" s="274"/>
      <c r="BE3" s="274"/>
      <c r="BF3" s="279" t="s">
        <v>155</v>
      </c>
      <c r="BG3" s="280"/>
      <c r="BH3" s="281"/>
      <c r="BI3" s="274" t="s">
        <v>411</v>
      </c>
      <c r="BJ3" s="274"/>
      <c r="BK3" s="274"/>
      <c r="BL3" s="274" t="s">
        <v>155</v>
      </c>
      <c r="BM3" s="274"/>
      <c r="BN3" s="274"/>
      <c r="BO3" s="274" t="s">
        <v>155</v>
      </c>
      <c r="BP3" s="274"/>
      <c r="BQ3" s="274"/>
      <c r="BR3" s="274" t="s">
        <v>155</v>
      </c>
      <c r="BS3" s="274"/>
      <c r="BT3" s="274"/>
      <c r="BU3" s="274" t="s">
        <v>155</v>
      </c>
      <c r="BV3" s="274"/>
      <c r="BW3" s="274"/>
      <c r="BX3" s="275" t="s">
        <v>155</v>
      </c>
      <c r="BY3" s="274"/>
      <c r="BZ3" s="274"/>
      <c r="CA3" s="275" t="s">
        <v>155</v>
      </c>
      <c r="CB3" s="276"/>
      <c r="CC3" s="274"/>
      <c r="CD3" s="277" t="s">
        <v>155</v>
      </c>
      <c r="CE3" s="277"/>
      <c r="CF3" s="278"/>
    </row>
    <row r="4" spans="1:85" s="54" customFormat="1" ht="30" customHeight="1" x14ac:dyDescent="0.25">
      <c r="A4" s="49" t="s">
        <v>313</v>
      </c>
      <c r="B4" s="49" t="s">
        <v>314</v>
      </c>
      <c r="C4" s="49" t="s">
        <v>315</v>
      </c>
      <c r="D4" s="50" t="s">
        <v>156</v>
      </c>
      <c r="E4" s="50" t="s">
        <v>157</v>
      </c>
      <c r="F4" s="50" t="s">
        <v>158</v>
      </c>
      <c r="G4" s="50" t="s">
        <v>156</v>
      </c>
      <c r="H4" s="50" t="s">
        <v>157</v>
      </c>
      <c r="I4" s="50" t="s">
        <v>158</v>
      </c>
      <c r="J4" s="51" t="s">
        <v>156</v>
      </c>
      <c r="K4" s="51" t="s">
        <v>157</v>
      </c>
      <c r="L4" s="51" t="s">
        <v>158</v>
      </c>
      <c r="M4" s="51" t="s">
        <v>156</v>
      </c>
      <c r="N4" s="51" t="s">
        <v>157</v>
      </c>
      <c r="O4" s="51" t="s">
        <v>158</v>
      </c>
      <c r="P4" s="51" t="s">
        <v>156</v>
      </c>
      <c r="Q4" s="51" t="s">
        <v>157</v>
      </c>
      <c r="R4" s="51" t="s">
        <v>158</v>
      </c>
      <c r="S4" s="51" t="s">
        <v>156</v>
      </c>
      <c r="T4" s="51" t="s">
        <v>157</v>
      </c>
      <c r="U4" s="51" t="s">
        <v>158</v>
      </c>
      <c r="V4" s="51" t="s">
        <v>156</v>
      </c>
      <c r="W4" s="51" t="s">
        <v>157</v>
      </c>
      <c r="X4" s="51" t="s">
        <v>158</v>
      </c>
      <c r="Y4" s="51" t="s">
        <v>156</v>
      </c>
      <c r="Z4" s="51" t="s">
        <v>157</v>
      </c>
      <c r="AA4" s="51" t="s">
        <v>158</v>
      </c>
      <c r="AB4" s="51" t="s">
        <v>156</v>
      </c>
      <c r="AC4" s="51" t="s">
        <v>157</v>
      </c>
      <c r="AD4" s="51" t="s">
        <v>158</v>
      </c>
      <c r="AE4" s="51" t="s">
        <v>156</v>
      </c>
      <c r="AF4" s="51" t="s">
        <v>157</v>
      </c>
      <c r="AG4" s="51" t="s">
        <v>158</v>
      </c>
      <c r="AH4" s="51" t="s">
        <v>156</v>
      </c>
      <c r="AI4" s="51" t="s">
        <v>157</v>
      </c>
      <c r="AJ4" s="51" t="s">
        <v>158</v>
      </c>
      <c r="AK4" s="51" t="s">
        <v>156</v>
      </c>
      <c r="AL4" s="51" t="s">
        <v>157</v>
      </c>
      <c r="AM4" s="51" t="s">
        <v>158</v>
      </c>
      <c r="AN4" s="51" t="s">
        <v>156</v>
      </c>
      <c r="AO4" s="51" t="s">
        <v>157</v>
      </c>
      <c r="AP4" s="51" t="s">
        <v>158</v>
      </c>
      <c r="AQ4" s="51" t="s">
        <v>156</v>
      </c>
      <c r="AR4" s="51" t="s">
        <v>157</v>
      </c>
      <c r="AS4" s="51" t="s">
        <v>158</v>
      </c>
      <c r="AT4" s="51" t="s">
        <v>156</v>
      </c>
      <c r="AU4" s="51" t="s">
        <v>157</v>
      </c>
      <c r="AV4" s="51" t="s">
        <v>158</v>
      </c>
      <c r="AW4" s="51" t="s">
        <v>156</v>
      </c>
      <c r="AX4" s="51" t="s">
        <v>157</v>
      </c>
      <c r="AY4" s="51" t="s">
        <v>158</v>
      </c>
      <c r="AZ4" s="51" t="s">
        <v>156</v>
      </c>
      <c r="BA4" s="51" t="s">
        <v>157</v>
      </c>
      <c r="BB4" s="51" t="s">
        <v>158</v>
      </c>
      <c r="BC4" s="51" t="s">
        <v>156</v>
      </c>
      <c r="BD4" s="51" t="s">
        <v>157</v>
      </c>
      <c r="BE4" s="51" t="s">
        <v>158</v>
      </c>
      <c r="BF4" s="51" t="s">
        <v>156</v>
      </c>
      <c r="BG4" s="51" t="s">
        <v>157</v>
      </c>
      <c r="BH4" s="51" t="s">
        <v>158</v>
      </c>
      <c r="BI4" s="51" t="s">
        <v>156</v>
      </c>
      <c r="BJ4" s="51" t="s">
        <v>157</v>
      </c>
      <c r="BK4" s="51" t="s">
        <v>158</v>
      </c>
      <c r="BL4" s="51" t="s">
        <v>156</v>
      </c>
      <c r="BM4" s="51" t="s">
        <v>157</v>
      </c>
      <c r="BN4" s="51" t="s">
        <v>158</v>
      </c>
      <c r="BO4" s="51" t="s">
        <v>156</v>
      </c>
      <c r="BP4" s="51" t="s">
        <v>157</v>
      </c>
      <c r="BQ4" s="51" t="s">
        <v>158</v>
      </c>
      <c r="BR4" s="51" t="s">
        <v>156</v>
      </c>
      <c r="BS4" s="51" t="s">
        <v>157</v>
      </c>
      <c r="BT4" s="51" t="s">
        <v>158</v>
      </c>
      <c r="BU4" s="51" t="s">
        <v>156</v>
      </c>
      <c r="BV4" s="51" t="s">
        <v>157</v>
      </c>
      <c r="BW4" s="51" t="s">
        <v>158</v>
      </c>
      <c r="BX4" s="52" t="s">
        <v>156</v>
      </c>
      <c r="BY4" s="51" t="s">
        <v>157</v>
      </c>
      <c r="BZ4" s="51" t="s">
        <v>158</v>
      </c>
      <c r="CA4" s="52" t="s">
        <v>156</v>
      </c>
      <c r="CB4" s="53" t="s">
        <v>157</v>
      </c>
      <c r="CC4" s="53" t="s">
        <v>158</v>
      </c>
      <c r="CD4" s="56" t="s">
        <v>156</v>
      </c>
      <c r="CE4" s="56" t="s">
        <v>157</v>
      </c>
      <c r="CF4" s="56" t="s">
        <v>158</v>
      </c>
    </row>
    <row r="5" spans="1:85" s="54" customFormat="1" ht="22.5" customHeight="1" x14ac:dyDescent="0.25">
      <c r="A5" s="49"/>
      <c r="B5" s="49"/>
      <c r="C5" s="49"/>
      <c r="D5" s="50" t="s">
        <v>139</v>
      </c>
      <c r="E5" s="50" t="s">
        <v>139</v>
      </c>
      <c r="F5" s="50" t="s">
        <v>139</v>
      </c>
      <c r="G5" s="50" t="s">
        <v>139</v>
      </c>
      <c r="H5" s="50" t="s">
        <v>139</v>
      </c>
      <c r="I5" s="50" t="s">
        <v>139</v>
      </c>
      <c r="J5" s="51" t="s">
        <v>139</v>
      </c>
      <c r="K5" s="51" t="s">
        <v>139</v>
      </c>
      <c r="L5" s="51" t="s">
        <v>139</v>
      </c>
      <c r="M5" s="51" t="s">
        <v>139</v>
      </c>
      <c r="N5" s="51" t="s">
        <v>139</v>
      </c>
      <c r="O5" s="51" t="s">
        <v>139</v>
      </c>
      <c r="P5" s="51" t="s">
        <v>139</v>
      </c>
      <c r="Q5" s="51" t="s">
        <v>139</v>
      </c>
      <c r="R5" s="51" t="s">
        <v>139</v>
      </c>
      <c r="S5" s="51" t="s">
        <v>139</v>
      </c>
      <c r="T5" s="51" t="s">
        <v>139</v>
      </c>
      <c r="U5" s="51" t="s">
        <v>139</v>
      </c>
      <c r="V5" s="51" t="s">
        <v>139</v>
      </c>
      <c r="W5" s="51" t="s">
        <v>139</v>
      </c>
      <c r="X5" s="51" t="s">
        <v>139</v>
      </c>
      <c r="Y5" s="51" t="s">
        <v>139</v>
      </c>
      <c r="Z5" s="51" t="s">
        <v>139</v>
      </c>
      <c r="AA5" s="51" t="s">
        <v>139</v>
      </c>
      <c r="AB5" s="51" t="s">
        <v>139</v>
      </c>
      <c r="AC5" s="51" t="s">
        <v>139</v>
      </c>
      <c r="AD5" s="51" t="s">
        <v>139</v>
      </c>
      <c r="AE5" s="51" t="s">
        <v>139</v>
      </c>
      <c r="AF5" s="51" t="s">
        <v>139</v>
      </c>
      <c r="AG5" s="51" t="s">
        <v>139</v>
      </c>
      <c r="AH5" s="51" t="s">
        <v>139</v>
      </c>
      <c r="AI5" s="51" t="s">
        <v>139</v>
      </c>
      <c r="AJ5" s="51" t="s">
        <v>139</v>
      </c>
      <c r="AK5" s="51" t="s">
        <v>139</v>
      </c>
      <c r="AL5" s="51" t="s">
        <v>139</v>
      </c>
      <c r="AM5" s="51" t="s">
        <v>139</v>
      </c>
      <c r="AN5" s="51" t="s">
        <v>139</v>
      </c>
      <c r="AO5" s="51" t="s">
        <v>139</v>
      </c>
      <c r="AP5" s="51" t="s">
        <v>139</v>
      </c>
      <c r="AQ5" s="51" t="s">
        <v>139</v>
      </c>
      <c r="AR5" s="51" t="s">
        <v>139</v>
      </c>
      <c r="AS5" s="51" t="s">
        <v>139</v>
      </c>
      <c r="AT5" s="51" t="s">
        <v>139</v>
      </c>
      <c r="AU5" s="51" t="s">
        <v>139</v>
      </c>
      <c r="AV5" s="51" t="s">
        <v>139</v>
      </c>
      <c r="AW5" s="51" t="s">
        <v>139</v>
      </c>
      <c r="AX5" s="51" t="s">
        <v>139</v>
      </c>
      <c r="AY5" s="51" t="s">
        <v>139</v>
      </c>
      <c r="AZ5" s="51" t="s">
        <v>139</v>
      </c>
      <c r="BA5" s="51" t="s">
        <v>139</v>
      </c>
      <c r="BB5" s="51" t="s">
        <v>139</v>
      </c>
      <c r="BC5" s="51" t="s">
        <v>139</v>
      </c>
      <c r="BD5" s="51" t="s">
        <v>139</v>
      </c>
      <c r="BE5" s="51" t="s">
        <v>139</v>
      </c>
      <c r="BF5" s="51" t="s">
        <v>139</v>
      </c>
      <c r="BG5" s="51" t="s">
        <v>139</v>
      </c>
      <c r="BH5" s="51" t="s">
        <v>139</v>
      </c>
      <c r="BI5" s="51" t="s">
        <v>139</v>
      </c>
      <c r="BJ5" s="51" t="s">
        <v>139</v>
      </c>
      <c r="BK5" s="51" t="s">
        <v>139</v>
      </c>
      <c r="BL5" s="51" t="s">
        <v>139</v>
      </c>
      <c r="BM5" s="51" t="s">
        <v>139</v>
      </c>
      <c r="BN5" s="51" t="s">
        <v>139</v>
      </c>
      <c r="BO5" s="51" t="s">
        <v>139</v>
      </c>
      <c r="BP5" s="51" t="s">
        <v>139</v>
      </c>
      <c r="BQ5" s="51" t="s">
        <v>139</v>
      </c>
      <c r="BR5" s="51" t="s">
        <v>139</v>
      </c>
      <c r="BS5" s="51" t="s">
        <v>139</v>
      </c>
      <c r="BT5" s="51" t="s">
        <v>139</v>
      </c>
      <c r="BU5" s="51" t="s">
        <v>139</v>
      </c>
      <c r="BV5" s="51" t="s">
        <v>139</v>
      </c>
      <c r="BW5" s="51" t="s">
        <v>139</v>
      </c>
      <c r="BX5" s="52" t="s">
        <v>139</v>
      </c>
      <c r="BY5" s="51" t="s">
        <v>139</v>
      </c>
      <c r="BZ5" s="51" t="s">
        <v>139</v>
      </c>
      <c r="CA5" s="52" t="s">
        <v>139</v>
      </c>
      <c r="CB5" s="53" t="s">
        <v>139</v>
      </c>
      <c r="CC5" s="53" t="s">
        <v>139</v>
      </c>
      <c r="CD5" s="56" t="s">
        <v>139</v>
      </c>
      <c r="CE5" s="56" t="s">
        <v>139</v>
      </c>
      <c r="CF5" s="56" t="s">
        <v>139</v>
      </c>
    </row>
    <row r="6" spans="1:85" ht="27.75" customHeight="1" x14ac:dyDescent="0.25">
      <c r="A6" s="282" t="s">
        <v>159</v>
      </c>
      <c r="B6" s="282"/>
      <c r="C6" s="282"/>
      <c r="D6" s="18"/>
      <c r="E6" s="18"/>
      <c r="F6" s="18"/>
      <c r="G6" s="18"/>
      <c r="H6" s="18"/>
      <c r="I6" s="18"/>
      <c r="J6" s="236"/>
      <c r="K6" s="236"/>
      <c r="L6" s="236"/>
      <c r="M6" s="240"/>
      <c r="N6" s="240"/>
      <c r="O6" s="240"/>
      <c r="P6" s="236"/>
      <c r="Q6" s="262"/>
      <c r="R6" s="262"/>
      <c r="S6" s="262"/>
      <c r="T6" s="262"/>
      <c r="U6" s="262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39"/>
      <c r="CB6" s="35"/>
      <c r="CC6" s="35"/>
      <c r="CD6" s="57"/>
      <c r="CE6" s="57"/>
      <c r="CF6" s="58"/>
    </row>
    <row r="7" spans="1:85" ht="20.100000000000001" customHeight="1" x14ac:dyDescent="0.25">
      <c r="A7" s="21" t="s">
        <v>5</v>
      </c>
      <c r="B7" s="21" t="s">
        <v>6</v>
      </c>
      <c r="C7" s="21" t="s">
        <v>7</v>
      </c>
      <c r="D7" s="22">
        <v>578</v>
      </c>
      <c r="E7" s="22">
        <v>0</v>
      </c>
      <c r="F7" s="22">
        <v>5</v>
      </c>
      <c r="G7" s="22">
        <v>403</v>
      </c>
      <c r="H7" s="22">
        <v>0</v>
      </c>
      <c r="I7" s="22">
        <v>5</v>
      </c>
      <c r="J7" s="22">
        <v>576</v>
      </c>
      <c r="K7" s="22"/>
      <c r="L7" s="22">
        <v>5</v>
      </c>
      <c r="M7" s="22">
        <v>430</v>
      </c>
      <c r="N7" s="22"/>
      <c r="O7" s="22">
        <v>5</v>
      </c>
      <c r="P7" s="22">
        <v>578</v>
      </c>
      <c r="Q7" s="22"/>
      <c r="R7" s="22">
        <v>5</v>
      </c>
      <c r="S7" s="22">
        <v>534</v>
      </c>
      <c r="T7" s="22"/>
      <c r="U7" s="22">
        <v>5</v>
      </c>
      <c r="V7" s="22">
        <v>576</v>
      </c>
      <c r="W7" s="22">
        <v>78</v>
      </c>
      <c r="X7" s="22">
        <v>5</v>
      </c>
      <c r="Y7" s="22">
        <v>517</v>
      </c>
      <c r="Z7" s="22"/>
      <c r="AA7" s="22">
        <v>5</v>
      </c>
      <c r="AB7" s="22">
        <v>576</v>
      </c>
      <c r="AC7" s="22"/>
      <c r="AD7" s="22">
        <v>5</v>
      </c>
      <c r="AE7" s="22">
        <v>458</v>
      </c>
      <c r="AF7" s="22"/>
      <c r="AG7" s="22">
        <v>181</v>
      </c>
      <c r="AH7" s="22">
        <v>588</v>
      </c>
      <c r="AI7" s="22"/>
      <c r="AJ7" s="22">
        <v>5</v>
      </c>
      <c r="AK7" s="22">
        <v>478</v>
      </c>
      <c r="AL7" s="22"/>
      <c r="AM7" s="22">
        <v>5</v>
      </c>
      <c r="AN7" s="22">
        <v>589</v>
      </c>
      <c r="AO7" s="22"/>
      <c r="AP7" s="22">
        <v>5</v>
      </c>
      <c r="AQ7" s="22">
        <v>450</v>
      </c>
      <c r="AR7" s="22"/>
      <c r="AS7" s="22">
        <v>5</v>
      </c>
      <c r="AT7" s="22">
        <v>576</v>
      </c>
      <c r="AU7" s="22"/>
      <c r="AV7" s="22">
        <v>5</v>
      </c>
      <c r="AW7" s="22">
        <v>445</v>
      </c>
      <c r="AX7" s="22"/>
      <c r="AY7" s="22">
        <v>5</v>
      </c>
      <c r="AZ7" s="22">
        <v>1154</v>
      </c>
      <c r="BA7" s="22"/>
      <c r="BB7" s="22">
        <v>5</v>
      </c>
      <c r="BC7" s="22">
        <v>443</v>
      </c>
      <c r="BD7" s="22"/>
      <c r="BE7" s="22">
        <v>5</v>
      </c>
      <c r="BF7" s="22">
        <v>608</v>
      </c>
      <c r="BG7" s="22"/>
      <c r="BH7" s="22">
        <v>5</v>
      </c>
      <c r="BI7" s="22">
        <v>465</v>
      </c>
      <c r="BJ7" s="22"/>
      <c r="BK7" s="22">
        <v>5</v>
      </c>
      <c r="BL7" s="22">
        <v>576</v>
      </c>
      <c r="BM7" s="22"/>
      <c r="BN7" s="22">
        <v>5</v>
      </c>
      <c r="BO7" s="22">
        <v>1302</v>
      </c>
      <c r="BP7" s="22"/>
      <c r="BQ7" s="22">
        <v>15</v>
      </c>
      <c r="BR7" s="22">
        <v>8274</v>
      </c>
      <c r="BS7" s="22">
        <v>78</v>
      </c>
      <c r="BT7" s="22">
        <v>66</v>
      </c>
      <c r="BU7" s="22">
        <v>8664</v>
      </c>
      <c r="BV7" s="22">
        <v>87</v>
      </c>
      <c r="BW7" s="22">
        <v>69</v>
      </c>
      <c r="BX7" s="38">
        <v>8957</v>
      </c>
      <c r="BY7" s="22">
        <v>72</v>
      </c>
      <c r="BZ7" s="22">
        <v>71</v>
      </c>
      <c r="CA7" s="39">
        <v>9328</v>
      </c>
      <c r="CB7" s="35">
        <v>78</v>
      </c>
      <c r="CC7" s="35">
        <v>74</v>
      </c>
      <c r="CD7" s="57">
        <v>9677</v>
      </c>
      <c r="CE7" s="57">
        <v>76</v>
      </c>
      <c r="CF7" s="58">
        <v>78</v>
      </c>
      <c r="CG7" s="238"/>
    </row>
    <row r="8" spans="1:85" ht="20.100000000000001" customHeight="1" x14ac:dyDescent="0.25">
      <c r="A8" s="23" t="s">
        <v>160</v>
      </c>
      <c r="B8" s="23" t="s">
        <v>161</v>
      </c>
      <c r="C8" s="23" t="s">
        <v>162</v>
      </c>
      <c r="D8" s="22">
        <v>32</v>
      </c>
      <c r="E8" s="22">
        <v>0</v>
      </c>
      <c r="F8" s="22">
        <v>38</v>
      </c>
      <c r="G8" s="22">
        <v>55</v>
      </c>
      <c r="H8" s="22">
        <v>0</v>
      </c>
      <c r="I8" s="22">
        <v>36</v>
      </c>
      <c r="J8" s="22">
        <v>32</v>
      </c>
      <c r="K8" s="22"/>
      <c r="L8" s="22">
        <v>38</v>
      </c>
      <c r="M8" s="22">
        <v>55</v>
      </c>
      <c r="N8" s="22"/>
      <c r="O8" s="22">
        <v>36</v>
      </c>
      <c r="P8" s="22">
        <v>32</v>
      </c>
      <c r="Q8" s="22"/>
      <c r="R8" s="22">
        <v>39</v>
      </c>
      <c r="S8" s="22">
        <v>63</v>
      </c>
      <c r="T8" s="22"/>
      <c r="U8" s="22">
        <v>36</v>
      </c>
      <c r="V8" s="22">
        <v>32</v>
      </c>
      <c r="W8" s="22"/>
      <c r="X8" s="22">
        <v>38</v>
      </c>
      <c r="Y8" s="22">
        <v>55</v>
      </c>
      <c r="Z8" s="22"/>
      <c r="AA8" s="22">
        <v>38</v>
      </c>
      <c r="AB8" s="22">
        <v>32</v>
      </c>
      <c r="AC8" s="22"/>
      <c r="AD8" s="22">
        <v>38</v>
      </c>
      <c r="AE8" s="22">
        <v>55</v>
      </c>
      <c r="AF8" s="22"/>
      <c r="AG8" s="22">
        <v>37</v>
      </c>
      <c r="AH8" s="22">
        <v>32</v>
      </c>
      <c r="AI8" s="22"/>
      <c r="AJ8" s="22">
        <v>38</v>
      </c>
      <c r="AK8" s="22">
        <v>55</v>
      </c>
      <c r="AL8" s="22"/>
      <c r="AM8" s="22">
        <v>33</v>
      </c>
      <c r="AN8" s="22">
        <v>32</v>
      </c>
      <c r="AO8" s="22"/>
      <c r="AP8" s="22">
        <v>48</v>
      </c>
      <c r="AQ8" s="22">
        <v>55</v>
      </c>
      <c r="AR8" s="22"/>
      <c r="AS8" s="22">
        <v>36</v>
      </c>
      <c r="AT8" s="22">
        <v>32</v>
      </c>
      <c r="AU8" s="22"/>
      <c r="AV8" s="22">
        <v>38</v>
      </c>
      <c r="AW8" s="22">
        <v>32</v>
      </c>
      <c r="AX8" s="22"/>
      <c r="AY8" s="22">
        <v>36</v>
      </c>
      <c r="AZ8" s="22">
        <v>32</v>
      </c>
      <c r="BA8" s="22"/>
      <c r="BB8" s="22">
        <v>38</v>
      </c>
      <c r="BC8" s="22">
        <v>55</v>
      </c>
      <c r="BD8" s="22"/>
      <c r="BE8" s="22">
        <v>37</v>
      </c>
      <c r="BF8" s="22">
        <v>49</v>
      </c>
      <c r="BG8" s="22"/>
      <c r="BH8" s="22">
        <v>38</v>
      </c>
      <c r="BI8" s="22">
        <v>54</v>
      </c>
      <c r="BJ8" s="22"/>
      <c r="BK8" s="22">
        <v>36</v>
      </c>
      <c r="BL8" s="22">
        <v>32</v>
      </c>
      <c r="BM8" s="22"/>
      <c r="BN8" s="22">
        <v>38</v>
      </c>
      <c r="BO8" s="22">
        <v>377</v>
      </c>
      <c r="BP8" s="22"/>
      <c r="BQ8" s="22">
        <v>38</v>
      </c>
      <c r="BR8" s="22">
        <v>747</v>
      </c>
      <c r="BS8" s="22"/>
      <c r="BT8" s="22">
        <v>465</v>
      </c>
      <c r="BU8" s="22">
        <v>769</v>
      </c>
      <c r="BV8" s="22"/>
      <c r="BW8" s="22">
        <v>478</v>
      </c>
      <c r="BX8" s="22">
        <v>773</v>
      </c>
      <c r="BY8" s="22"/>
      <c r="BZ8" s="22">
        <v>492</v>
      </c>
      <c r="CA8" s="39">
        <v>790</v>
      </c>
      <c r="CB8" s="35"/>
      <c r="CC8" s="35">
        <v>507</v>
      </c>
      <c r="CD8" s="57">
        <v>810</v>
      </c>
      <c r="CE8" s="57"/>
      <c r="CF8" s="58">
        <v>522</v>
      </c>
      <c r="CG8" s="238"/>
    </row>
    <row r="9" spans="1:85" ht="20.100000000000001" customHeight="1" x14ac:dyDescent="0.25">
      <c r="A9" s="21" t="s">
        <v>163</v>
      </c>
      <c r="B9" s="21" t="s">
        <v>164</v>
      </c>
      <c r="C9" s="21" t="s">
        <v>165</v>
      </c>
      <c r="D9" s="22">
        <v>105</v>
      </c>
      <c r="E9" s="22">
        <v>0</v>
      </c>
      <c r="F9" s="22">
        <v>2</v>
      </c>
      <c r="G9" s="22">
        <v>229</v>
      </c>
      <c r="H9" s="22">
        <v>0</v>
      </c>
      <c r="I9" s="22">
        <v>2</v>
      </c>
      <c r="J9" s="22">
        <v>105</v>
      </c>
      <c r="K9" s="22"/>
      <c r="L9" s="22">
        <v>2</v>
      </c>
      <c r="M9" s="22">
        <v>326</v>
      </c>
      <c r="N9" s="22"/>
      <c r="O9" s="22">
        <v>2</v>
      </c>
      <c r="P9" s="22">
        <v>354</v>
      </c>
      <c r="Q9" s="22"/>
      <c r="R9" s="22">
        <v>2</v>
      </c>
      <c r="S9" s="22">
        <v>425</v>
      </c>
      <c r="T9" s="22"/>
      <c r="U9" s="22">
        <v>2</v>
      </c>
      <c r="V9" s="22">
        <v>105</v>
      </c>
      <c r="W9" s="22"/>
      <c r="X9" s="22">
        <v>2</v>
      </c>
      <c r="Y9" s="22">
        <v>333</v>
      </c>
      <c r="Z9" s="22"/>
      <c r="AA9" s="22">
        <v>2</v>
      </c>
      <c r="AB9" s="22">
        <v>354</v>
      </c>
      <c r="AC9" s="22"/>
      <c r="AD9" s="22">
        <v>2</v>
      </c>
      <c r="AE9" s="22">
        <v>1307</v>
      </c>
      <c r="AF9" s="22"/>
      <c r="AG9" s="22">
        <v>2</v>
      </c>
      <c r="AH9" s="22">
        <v>259</v>
      </c>
      <c r="AI9" s="22"/>
      <c r="AJ9" s="22">
        <v>2</v>
      </c>
      <c r="AK9" s="22">
        <v>356</v>
      </c>
      <c r="AL9" s="22"/>
      <c r="AM9" s="22">
        <v>2</v>
      </c>
      <c r="AN9" s="22">
        <v>356</v>
      </c>
      <c r="AO9" s="22"/>
      <c r="AP9" s="22">
        <v>2</v>
      </c>
      <c r="AQ9" s="22">
        <v>323</v>
      </c>
      <c r="AR9" s="22"/>
      <c r="AS9" s="22">
        <v>2</v>
      </c>
      <c r="AT9" s="22">
        <v>105</v>
      </c>
      <c r="AU9" s="22"/>
      <c r="AV9" s="22">
        <v>2</v>
      </c>
      <c r="AW9" s="22">
        <v>708</v>
      </c>
      <c r="AX9" s="22"/>
      <c r="AY9" s="22">
        <v>2</v>
      </c>
      <c r="AZ9" s="22">
        <v>853</v>
      </c>
      <c r="BA9" s="22"/>
      <c r="BB9" s="22">
        <v>2</v>
      </c>
      <c r="BC9" s="22">
        <v>161</v>
      </c>
      <c r="BD9" s="22"/>
      <c r="BE9" s="22">
        <v>2</v>
      </c>
      <c r="BF9" s="22">
        <v>105</v>
      </c>
      <c r="BG9" s="22"/>
      <c r="BH9" s="22">
        <v>2</v>
      </c>
      <c r="BI9" s="22">
        <v>1354</v>
      </c>
      <c r="BJ9" s="22"/>
      <c r="BK9" s="22">
        <v>2</v>
      </c>
      <c r="BL9" s="22">
        <v>123</v>
      </c>
      <c r="BM9" s="22"/>
      <c r="BN9" s="22">
        <v>2</v>
      </c>
      <c r="BO9" s="22">
        <v>1447</v>
      </c>
      <c r="BP9" s="22"/>
      <c r="BQ9" s="22">
        <v>3</v>
      </c>
      <c r="BR9" s="22">
        <v>4270</v>
      </c>
      <c r="BS9" s="22"/>
      <c r="BT9" s="22">
        <v>28</v>
      </c>
      <c r="BU9" s="22">
        <v>4469</v>
      </c>
      <c r="BV9" s="22"/>
      <c r="BW9" s="22">
        <v>29</v>
      </c>
      <c r="BX9" s="22">
        <v>4640</v>
      </c>
      <c r="BY9" s="22"/>
      <c r="BZ9" s="22">
        <v>31</v>
      </c>
      <c r="CA9" s="39">
        <v>4848</v>
      </c>
      <c r="CB9" s="35"/>
      <c r="CC9" s="35">
        <v>32</v>
      </c>
      <c r="CD9" s="57">
        <v>5069</v>
      </c>
      <c r="CE9" s="57"/>
      <c r="CF9" s="58">
        <v>34</v>
      </c>
      <c r="CG9" s="238"/>
    </row>
    <row r="10" spans="1:85" ht="20.100000000000001" customHeight="1" x14ac:dyDescent="0.25">
      <c r="A10" s="21" t="s">
        <v>113</v>
      </c>
      <c r="B10" s="21" t="s">
        <v>115</v>
      </c>
      <c r="C10" s="21" t="s">
        <v>114</v>
      </c>
      <c r="D10" s="22">
        <v>2171</v>
      </c>
      <c r="E10" s="22">
        <v>0</v>
      </c>
      <c r="F10" s="22">
        <v>190</v>
      </c>
      <c r="G10" s="22">
        <v>2474</v>
      </c>
      <c r="H10" s="22">
        <v>0</v>
      </c>
      <c r="I10" s="22">
        <v>1837</v>
      </c>
      <c r="J10" s="22">
        <v>2202</v>
      </c>
      <c r="K10" s="22"/>
      <c r="L10" s="22">
        <v>190</v>
      </c>
      <c r="M10" s="22">
        <v>14807</v>
      </c>
      <c r="N10" s="22"/>
      <c r="O10" s="22">
        <v>12693</v>
      </c>
      <c r="P10" s="22">
        <v>18287</v>
      </c>
      <c r="Q10" s="22"/>
      <c r="R10" s="22">
        <v>16263</v>
      </c>
      <c r="S10" s="22">
        <v>2609</v>
      </c>
      <c r="T10" s="22"/>
      <c r="U10" s="22">
        <v>17</v>
      </c>
      <c r="V10" s="22">
        <v>2222</v>
      </c>
      <c r="W10" s="22"/>
      <c r="X10" s="22">
        <v>4618</v>
      </c>
      <c r="Y10" s="22">
        <v>2896</v>
      </c>
      <c r="Z10" s="22"/>
      <c r="AA10" s="22">
        <v>704</v>
      </c>
      <c r="AB10" s="22">
        <v>2198</v>
      </c>
      <c r="AC10" s="22"/>
      <c r="AD10" s="22">
        <v>187</v>
      </c>
      <c r="AE10" s="22">
        <v>2344</v>
      </c>
      <c r="AF10" s="22"/>
      <c r="AG10" s="22">
        <v>-155</v>
      </c>
      <c r="AH10" s="22">
        <v>18243</v>
      </c>
      <c r="AI10" s="22">
        <v>800</v>
      </c>
      <c r="AJ10" s="22">
        <v>16262</v>
      </c>
      <c r="AK10" s="22">
        <v>2553</v>
      </c>
      <c r="AL10" s="22"/>
      <c r="AM10" s="22">
        <v>847</v>
      </c>
      <c r="AN10" s="22">
        <v>2215</v>
      </c>
      <c r="AO10" s="22"/>
      <c r="AP10" s="22">
        <v>187</v>
      </c>
      <c r="AQ10" s="22">
        <v>2541</v>
      </c>
      <c r="AR10" s="22"/>
      <c r="AS10" s="22">
        <v>183</v>
      </c>
      <c r="AT10" s="22">
        <v>2210</v>
      </c>
      <c r="AU10" s="22">
        <v>800</v>
      </c>
      <c r="AV10" s="22">
        <v>190</v>
      </c>
      <c r="AW10" s="22">
        <v>2410</v>
      </c>
      <c r="AX10" s="22"/>
      <c r="AY10" s="22">
        <v>182</v>
      </c>
      <c r="AZ10" s="22">
        <v>18231</v>
      </c>
      <c r="BA10" s="22"/>
      <c r="BB10" s="22">
        <v>16263</v>
      </c>
      <c r="BC10" s="22">
        <v>2421</v>
      </c>
      <c r="BD10" s="22"/>
      <c r="BE10" s="22">
        <v>1168</v>
      </c>
      <c r="BF10" s="22">
        <v>2127</v>
      </c>
      <c r="BG10" s="22">
        <v>800</v>
      </c>
      <c r="BH10" s="22">
        <v>189</v>
      </c>
      <c r="BI10" s="22">
        <v>2487</v>
      </c>
      <c r="BJ10" s="22"/>
      <c r="BK10" s="22">
        <v>202</v>
      </c>
      <c r="BL10" s="22">
        <v>2187</v>
      </c>
      <c r="BM10" s="22"/>
      <c r="BN10" s="22">
        <v>190</v>
      </c>
      <c r="BO10" s="22">
        <v>22648</v>
      </c>
      <c r="BP10" s="22">
        <v>800</v>
      </c>
      <c r="BQ10" s="22">
        <v>16302</v>
      </c>
      <c r="BR10" s="22">
        <v>94939</v>
      </c>
      <c r="BS10" s="22">
        <v>3198</v>
      </c>
      <c r="BT10" s="22">
        <v>71029</v>
      </c>
      <c r="BU10" s="22">
        <v>64181</v>
      </c>
      <c r="BV10" s="22">
        <v>3571</v>
      </c>
      <c r="BW10" s="22">
        <v>41169</v>
      </c>
      <c r="BX10" s="22">
        <v>82167</v>
      </c>
      <c r="BY10" s="22">
        <v>2975</v>
      </c>
      <c r="BZ10" s="22">
        <v>58282</v>
      </c>
      <c r="CA10" s="39">
        <v>83250</v>
      </c>
      <c r="CB10" s="35">
        <v>3194</v>
      </c>
      <c r="CC10" s="35">
        <v>58360</v>
      </c>
      <c r="CD10" s="57">
        <v>84230</v>
      </c>
      <c r="CE10" s="57">
        <v>3150</v>
      </c>
      <c r="CF10" s="58">
        <v>58441</v>
      </c>
      <c r="CG10" s="238"/>
    </row>
    <row r="11" spans="1:85" ht="24" customHeight="1" x14ac:dyDescent="0.25">
      <c r="A11" s="21" t="s">
        <v>166</v>
      </c>
      <c r="B11" s="21" t="s">
        <v>167</v>
      </c>
      <c r="C11" s="21" t="s">
        <v>168</v>
      </c>
      <c r="D11" s="22">
        <v>64</v>
      </c>
      <c r="E11" s="22">
        <v>0</v>
      </c>
      <c r="F11" s="22">
        <v>11</v>
      </c>
      <c r="G11" s="22">
        <v>111</v>
      </c>
      <c r="H11" s="22">
        <v>0</v>
      </c>
      <c r="I11" s="22">
        <v>10</v>
      </c>
      <c r="J11" s="22">
        <v>64</v>
      </c>
      <c r="K11" s="22"/>
      <c r="L11" s="22">
        <v>14</v>
      </c>
      <c r="M11" s="22">
        <v>106</v>
      </c>
      <c r="N11" s="22"/>
      <c r="O11" s="22">
        <v>10</v>
      </c>
      <c r="P11" s="22">
        <v>64</v>
      </c>
      <c r="Q11" s="22"/>
      <c r="R11" s="22">
        <v>19</v>
      </c>
      <c r="S11" s="22">
        <v>110</v>
      </c>
      <c r="T11" s="22"/>
      <c r="U11" s="22">
        <v>10</v>
      </c>
      <c r="V11" s="22">
        <v>64</v>
      </c>
      <c r="W11" s="22"/>
      <c r="X11" s="22">
        <v>15</v>
      </c>
      <c r="Y11" s="22">
        <v>111</v>
      </c>
      <c r="Z11" s="22"/>
      <c r="AA11" s="22">
        <v>21</v>
      </c>
      <c r="AB11" s="22">
        <v>64</v>
      </c>
      <c r="AC11" s="22"/>
      <c r="AD11" s="22">
        <v>41</v>
      </c>
      <c r="AE11" s="22">
        <v>109</v>
      </c>
      <c r="AF11" s="22"/>
      <c r="AG11" s="22">
        <v>45</v>
      </c>
      <c r="AH11" s="22">
        <v>93</v>
      </c>
      <c r="AI11" s="22"/>
      <c r="AJ11" s="22">
        <v>26</v>
      </c>
      <c r="AK11" s="22">
        <v>100</v>
      </c>
      <c r="AL11" s="22"/>
      <c r="AM11" s="22">
        <v>67</v>
      </c>
      <c r="AN11" s="22">
        <v>66</v>
      </c>
      <c r="AO11" s="22"/>
      <c r="AP11" s="22">
        <v>16</v>
      </c>
      <c r="AQ11" s="22">
        <v>119</v>
      </c>
      <c r="AR11" s="22"/>
      <c r="AS11" s="22">
        <v>11</v>
      </c>
      <c r="AT11" s="22">
        <v>64</v>
      </c>
      <c r="AU11" s="22"/>
      <c r="AV11" s="22">
        <v>14</v>
      </c>
      <c r="AW11" s="22">
        <v>80</v>
      </c>
      <c r="AX11" s="22"/>
      <c r="AY11" s="22">
        <v>13</v>
      </c>
      <c r="AZ11" s="22">
        <v>64</v>
      </c>
      <c r="BA11" s="22"/>
      <c r="BB11" s="22">
        <v>16</v>
      </c>
      <c r="BC11" s="22">
        <v>149</v>
      </c>
      <c r="BD11" s="22"/>
      <c r="BE11" s="22">
        <v>12</v>
      </c>
      <c r="BF11" s="22">
        <v>64</v>
      </c>
      <c r="BG11" s="22"/>
      <c r="BH11" s="22">
        <v>16</v>
      </c>
      <c r="BI11" s="22">
        <v>96</v>
      </c>
      <c r="BJ11" s="22"/>
      <c r="BK11" s="22">
        <v>9</v>
      </c>
      <c r="BL11" s="22">
        <v>63</v>
      </c>
      <c r="BM11" s="22"/>
      <c r="BN11" s="22">
        <v>14</v>
      </c>
      <c r="BO11" s="22">
        <v>760</v>
      </c>
      <c r="BP11" s="22"/>
      <c r="BQ11" s="22">
        <v>45</v>
      </c>
      <c r="BR11" s="22">
        <v>1492</v>
      </c>
      <c r="BS11" s="22"/>
      <c r="BT11" s="22">
        <v>246</v>
      </c>
      <c r="BU11" s="22">
        <v>1564</v>
      </c>
      <c r="BV11" s="22"/>
      <c r="BW11" s="22">
        <v>255</v>
      </c>
      <c r="BX11" s="22">
        <v>1600</v>
      </c>
      <c r="BY11" s="22"/>
      <c r="BZ11" s="22">
        <v>265</v>
      </c>
      <c r="CA11" s="39">
        <v>1667</v>
      </c>
      <c r="CB11" s="35"/>
      <c r="CC11" s="35">
        <v>276</v>
      </c>
      <c r="CD11" s="57">
        <v>1738</v>
      </c>
      <c r="CE11" s="57"/>
      <c r="CF11" s="58">
        <v>286</v>
      </c>
      <c r="CG11" s="238"/>
    </row>
    <row r="12" spans="1:85" ht="20.100000000000001" customHeight="1" x14ac:dyDescent="0.25">
      <c r="A12" s="21" t="s">
        <v>169</v>
      </c>
      <c r="B12" s="21" t="s">
        <v>119</v>
      </c>
      <c r="C12" s="21" t="s">
        <v>170</v>
      </c>
      <c r="D12" s="22">
        <v>225</v>
      </c>
      <c r="E12" s="22">
        <v>0</v>
      </c>
      <c r="F12" s="22">
        <v>3</v>
      </c>
      <c r="G12" s="22">
        <v>336</v>
      </c>
      <c r="H12" s="22">
        <v>0</v>
      </c>
      <c r="I12" s="22">
        <v>3</v>
      </c>
      <c r="J12" s="22">
        <v>302</v>
      </c>
      <c r="K12" s="22"/>
      <c r="L12" s="22">
        <v>3</v>
      </c>
      <c r="M12" s="22">
        <v>281</v>
      </c>
      <c r="N12" s="22"/>
      <c r="O12" s="22">
        <v>3</v>
      </c>
      <c r="P12" s="22">
        <v>249</v>
      </c>
      <c r="Q12" s="22"/>
      <c r="R12" s="22">
        <v>3</v>
      </c>
      <c r="S12" s="22">
        <v>265</v>
      </c>
      <c r="T12" s="22"/>
      <c r="U12" s="22">
        <v>3</v>
      </c>
      <c r="V12" s="22">
        <v>225</v>
      </c>
      <c r="W12" s="22"/>
      <c r="X12" s="22">
        <v>3</v>
      </c>
      <c r="Y12" s="22">
        <v>293</v>
      </c>
      <c r="Z12" s="22"/>
      <c r="AA12" s="22">
        <v>3</v>
      </c>
      <c r="AB12" s="22">
        <v>225</v>
      </c>
      <c r="AC12" s="22"/>
      <c r="AD12" s="22">
        <v>3</v>
      </c>
      <c r="AE12" s="22">
        <v>292</v>
      </c>
      <c r="AF12" s="22"/>
      <c r="AG12" s="22">
        <v>3</v>
      </c>
      <c r="AH12" s="22">
        <v>237</v>
      </c>
      <c r="AI12" s="22"/>
      <c r="AJ12" s="22">
        <v>3</v>
      </c>
      <c r="AK12" s="22">
        <v>276</v>
      </c>
      <c r="AL12" s="22"/>
      <c r="AM12" s="22">
        <v>3</v>
      </c>
      <c r="AN12" s="22">
        <v>230</v>
      </c>
      <c r="AO12" s="22"/>
      <c r="AP12" s="22">
        <v>3</v>
      </c>
      <c r="AQ12" s="22">
        <v>295</v>
      </c>
      <c r="AR12" s="22"/>
      <c r="AS12" s="22">
        <v>3</v>
      </c>
      <c r="AT12" s="22">
        <v>288</v>
      </c>
      <c r="AU12" s="22"/>
      <c r="AV12" s="22">
        <v>3</v>
      </c>
      <c r="AW12" s="22">
        <v>296</v>
      </c>
      <c r="AX12" s="22"/>
      <c r="AY12" s="22">
        <v>3</v>
      </c>
      <c r="AZ12" s="22">
        <v>225</v>
      </c>
      <c r="BA12" s="22"/>
      <c r="BB12" s="22">
        <v>3</v>
      </c>
      <c r="BC12" s="22">
        <v>281</v>
      </c>
      <c r="BD12" s="22"/>
      <c r="BE12" s="22">
        <v>3</v>
      </c>
      <c r="BF12" s="22">
        <v>225</v>
      </c>
      <c r="BG12" s="22"/>
      <c r="BH12" s="22">
        <v>3</v>
      </c>
      <c r="BI12" s="22">
        <v>295</v>
      </c>
      <c r="BJ12" s="22"/>
      <c r="BK12" s="22">
        <v>3</v>
      </c>
      <c r="BL12" s="22">
        <v>250</v>
      </c>
      <c r="BM12" s="22"/>
      <c r="BN12" s="22">
        <v>3</v>
      </c>
      <c r="BO12" s="22">
        <v>830</v>
      </c>
      <c r="BP12" s="22"/>
      <c r="BQ12" s="22">
        <v>4</v>
      </c>
      <c r="BR12" s="22">
        <v>3513</v>
      </c>
      <c r="BS12" s="22"/>
      <c r="BT12" s="22">
        <v>41</v>
      </c>
      <c r="BU12" s="22">
        <v>3681</v>
      </c>
      <c r="BV12" s="22"/>
      <c r="BW12" s="22">
        <v>43</v>
      </c>
      <c r="BX12" s="22">
        <v>3799</v>
      </c>
      <c r="BY12" s="22"/>
      <c r="BZ12" s="22">
        <v>45</v>
      </c>
      <c r="CA12" s="39">
        <v>3966</v>
      </c>
      <c r="CB12" s="35"/>
      <c r="CC12" s="35">
        <v>47</v>
      </c>
      <c r="CD12" s="57">
        <v>4144</v>
      </c>
      <c r="CE12" s="57"/>
      <c r="CF12" s="58">
        <v>50</v>
      </c>
      <c r="CG12" s="238"/>
    </row>
    <row r="13" spans="1:85" ht="20.100000000000001" customHeight="1" x14ac:dyDescent="0.25">
      <c r="A13" s="26" t="s">
        <v>301</v>
      </c>
      <c r="B13" s="26" t="s">
        <v>134</v>
      </c>
      <c r="C13" s="26" t="s">
        <v>302</v>
      </c>
      <c r="D13" s="22">
        <v>199</v>
      </c>
      <c r="E13" s="22">
        <v>0</v>
      </c>
      <c r="F13" s="22">
        <v>1</v>
      </c>
      <c r="G13" s="22">
        <v>205</v>
      </c>
      <c r="H13" s="22">
        <v>0</v>
      </c>
      <c r="I13" s="22">
        <v>1</v>
      </c>
      <c r="J13" s="22">
        <v>147</v>
      </c>
      <c r="K13" s="22"/>
      <c r="L13" s="22">
        <v>1</v>
      </c>
      <c r="M13" s="22">
        <v>272</v>
      </c>
      <c r="N13" s="22"/>
      <c r="O13" s="22">
        <v>1</v>
      </c>
      <c r="P13" s="22">
        <v>147</v>
      </c>
      <c r="Q13" s="22"/>
      <c r="R13" s="22">
        <v>1</v>
      </c>
      <c r="S13" s="22">
        <v>163</v>
      </c>
      <c r="T13" s="22"/>
      <c r="U13" s="22">
        <v>1</v>
      </c>
      <c r="V13" s="22">
        <v>148</v>
      </c>
      <c r="W13" s="22"/>
      <c r="X13" s="22">
        <v>1</v>
      </c>
      <c r="Y13" s="22">
        <v>181</v>
      </c>
      <c r="Z13" s="22"/>
      <c r="AA13" s="22">
        <v>1</v>
      </c>
      <c r="AB13" s="22">
        <v>147</v>
      </c>
      <c r="AC13" s="22"/>
      <c r="AD13" s="22">
        <v>1</v>
      </c>
      <c r="AE13" s="22">
        <v>196</v>
      </c>
      <c r="AF13" s="22"/>
      <c r="AG13" s="22">
        <v>1</v>
      </c>
      <c r="AH13" s="22">
        <v>147</v>
      </c>
      <c r="AI13" s="22"/>
      <c r="AJ13" s="22">
        <v>1</v>
      </c>
      <c r="AK13" s="22">
        <v>174</v>
      </c>
      <c r="AL13" s="22"/>
      <c r="AM13" s="22">
        <v>1</v>
      </c>
      <c r="AN13" s="22">
        <v>155</v>
      </c>
      <c r="AO13" s="22"/>
      <c r="AP13" s="22">
        <v>1</v>
      </c>
      <c r="AQ13" s="22">
        <v>161</v>
      </c>
      <c r="AR13" s="22"/>
      <c r="AS13" s="22">
        <v>1</v>
      </c>
      <c r="AT13" s="22">
        <v>161</v>
      </c>
      <c r="AU13" s="22"/>
      <c r="AV13" s="22">
        <v>1</v>
      </c>
      <c r="AW13" s="22">
        <v>161</v>
      </c>
      <c r="AX13" s="22"/>
      <c r="AY13" s="22">
        <v>1</v>
      </c>
      <c r="AZ13" s="22">
        <v>138</v>
      </c>
      <c r="BA13" s="22"/>
      <c r="BB13" s="22">
        <v>1</v>
      </c>
      <c r="BC13" s="22">
        <v>191</v>
      </c>
      <c r="BD13" s="22"/>
      <c r="BE13" s="22">
        <v>1</v>
      </c>
      <c r="BF13" s="22">
        <v>148</v>
      </c>
      <c r="BG13" s="22"/>
      <c r="BH13" s="22">
        <v>1</v>
      </c>
      <c r="BI13" s="22">
        <v>165</v>
      </c>
      <c r="BJ13" s="22"/>
      <c r="BK13" s="22">
        <v>1</v>
      </c>
      <c r="BL13" s="22">
        <v>597</v>
      </c>
      <c r="BM13" s="22"/>
      <c r="BN13" s="22">
        <v>1</v>
      </c>
      <c r="BO13" s="22">
        <v>390</v>
      </c>
      <c r="BP13" s="22"/>
      <c r="BQ13" s="22">
        <v>0</v>
      </c>
      <c r="BR13" s="22">
        <v>2526</v>
      </c>
      <c r="BS13" s="22"/>
      <c r="BT13" s="22">
        <v>14</v>
      </c>
      <c r="BU13" s="22">
        <v>2644</v>
      </c>
      <c r="BV13" s="22"/>
      <c r="BW13" s="22">
        <v>14</v>
      </c>
      <c r="BX13" s="22">
        <v>2751</v>
      </c>
      <c r="BY13" s="22"/>
      <c r="BZ13" s="22">
        <v>15</v>
      </c>
      <c r="CA13" s="39">
        <v>2878</v>
      </c>
      <c r="CB13" s="35"/>
      <c r="CC13" s="35">
        <v>16</v>
      </c>
      <c r="CD13" s="57">
        <v>3013</v>
      </c>
      <c r="CE13" s="57"/>
      <c r="CF13" s="58">
        <v>17</v>
      </c>
      <c r="CG13" s="238"/>
    </row>
    <row r="14" spans="1:85" ht="31.35" customHeight="1" x14ac:dyDescent="0.25">
      <c r="A14" s="21" t="s">
        <v>171</v>
      </c>
      <c r="B14" s="21" t="s">
        <v>172</v>
      </c>
      <c r="C14" s="21" t="s">
        <v>173</v>
      </c>
      <c r="D14" s="22">
        <v>1706</v>
      </c>
      <c r="E14" s="22">
        <v>0</v>
      </c>
      <c r="F14" s="22">
        <v>13</v>
      </c>
      <c r="G14" s="22">
        <v>1655</v>
      </c>
      <c r="H14" s="22">
        <v>0</v>
      </c>
      <c r="I14" s="22">
        <v>13</v>
      </c>
      <c r="J14" s="22">
        <v>1744</v>
      </c>
      <c r="K14" s="22"/>
      <c r="L14" s="22">
        <v>13</v>
      </c>
      <c r="M14" s="22">
        <v>1766</v>
      </c>
      <c r="N14" s="22"/>
      <c r="O14" s="22">
        <v>13</v>
      </c>
      <c r="P14" s="22">
        <v>1636</v>
      </c>
      <c r="Q14" s="22"/>
      <c r="R14" s="22">
        <v>13</v>
      </c>
      <c r="S14" s="22">
        <v>1576</v>
      </c>
      <c r="T14" s="22"/>
      <c r="U14" s="22">
        <v>13</v>
      </c>
      <c r="V14" s="22">
        <v>2359</v>
      </c>
      <c r="W14" s="22"/>
      <c r="X14" s="22">
        <v>13</v>
      </c>
      <c r="Y14" s="22">
        <v>1908</v>
      </c>
      <c r="Z14" s="22"/>
      <c r="AA14" s="22">
        <v>13</v>
      </c>
      <c r="AB14" s="22">
        <v>1638</v>
      </c>
      <c r="AC14" s="22"/>
      <c r="AD14" s="22">
        <v>13</v>
      </c>
      <c r="AE14" s="22">
        <v>1752</v>
      </c>
      <c r="AF14" s="22"/>
      <c r="AG14" s="22">
        <v>13</v>
      </c>
      <c r="AH14" s="22">
        <v>1891</v>
      </c>
      <c r="AI14" s="22"/>
      <c r="AJ14" s="22">
        <v>13</v>
      </c>
      <c r="AK14" s="22">
        <v>1973</v>
      </c>
      <c r="AL14" s="22"/>
      <c r="AM14" s="22">
        <v>13</v>
      </c>
      <c r="AN14" s="22">
        <v>2481</v>
      </c>
      <c r="AO14" s="22"/>
      <c r="AP14" s="22">
        <v>13</v>
      </c>
      <c r="AQ14" s="22">
        <v>1767</v>
      </c>
      <c r="AR14" s="22"/>
      <c r="AS14" s="22">
        <v>13</v>
      </c>
      <c r="AT14" s="22">
        <v>1703</v>
      </c>
      <c r="AU14" s="22"/>
      <c r="AV14" s="22">
        <v>13</v>
      </c>
      <c r="AW14" s="22">
        <v>1675</v>
      </c>
      <c r="AX14" s="22"/>
      <c r="AY14" s="22">
        <v>13</v>
      </c>
      <c r="AZ14" s="22">
        <v>2270</v>
      </c>
      <c r="BA14" s="22"/>
      <c r="BB14" s="22">
        <v>13</v>
      </c>
      <c r="BC14" s="22">
        <v>1607</v>
      </c>
      <c r="BD14" s="22"/>
      <c r="BE14" s="22">
        <v>13</v>
      </c>
      <c r="BF14" s="22">
        <v>3615</v>
      </c>
      <c r="BG14" s="22"/>
      <c r="BH14" s="22">
        <v>13</v>
      </c>
      <c r="BI14" s="22">
        <v>1591</v>
      </c>
      <c r="BJ14" s="22"/>
      <c r="BK14" s="22">
        <v>13</v>
      </c>
      <c r="BL14" s="22">
        <v>1767</v>
      </c>
      <c r="BM14" s="22"/>
      <c r="BN14" s="22">
        <v>13</v>
      </c>
      <c r="BO14" s="22">
        <v>1832</v>
      </c>
      <c r="BP14" s="22"/>
      <c r="BQ14" s="22">
        <v>13</v>
      </c>
      <c r="BR14" s="22">
        <v>24643</v>
      </c>
      <c r="BS14" s="22"/>
      <c r="BT14" s="22">
        <v>150</v>
      </c>
      <c r="BU14" s="22">
        <v>25816</v>
      </c>
      <c r="BV14" s="22"/>
      <c r="BW14" s="22">
        <v>158</v>
      </c>
      <c r="BX14" s="22">
        <v>26814</v>
      </c>
      <c r="BY14" s="22"/>
      <c r="BZ14" s="22">
        <v>166</v>
      </c>
      <c r="CA14" s="39">
        <v>28047</v>
      </c>
      <c r="CB14" s="35"/>
      <c r="CC14" s="35">
        <v>174</v>
      </c>
      <c r="CD14" s="57">
        <v>29349</v>
      </c>
      <c r="CE14" s="57"/>
      <c r="CF14" s="58">
        <v>182</v>
      </c>
      <c r="CG14" s="238"/>
    </row>
    <row r="15" spans="1:85" ht="20.100000000000001" customHeight="1" x14ac:dyDescent="0.25">
      <c r="A15" s="21" t="s">
        <v>174</v>
      </c>
      <c r="B15" s="21" t="s">
        <v>175</v>
      </c>
      <c r="C15" s="21" t="s">
        <v>176</v>
      </c>
      <c r="D15" s="22">
        <v>409</v>
      </c>
      <c r="E15" s="22">
        <v>0</v>
      </c>
      <c r="F15" s="22">
        <v>121</v>
      </c>
      <c r="G15" s="22">
        <v>486</v>
      </c>
      <c r="H15" s="22">
        <v>0</v>
      </c>
      <c r="I15" s="22">
        <v>99</v>
      </c>
      <c r="J15" s="22">
        <v>368</v>
      </c>
      <c r="K15" s="22"/>
      <c r="L15" s="22">
        <v>151</v>
      </c>
      <c r="M15" s="22">
        <v>794</v>
      </c>
      <c r="N15" s="22"/>
      <c r="O15" s="22">
        <v>221</v>
      </c>
      <c r="P15" s="22">
        <v>368</v>
      </c>
      <c r="Q15" s="22"/>
      <c r="R15" s="22">
        <v>129</v>
      </c>
      <c r="S15" s="22">
        <v>431</v>
      </c>
      <c r="T15" s="22"/>
      <c r="U15" s="22">
        <v>5493</v>
      </c>
      <c r="V15" s="22">
        <v>409</v>
      </c>
      <c r="W15" s="22"/>
      <c r="X15" s="22">
        <v>172</v>
      </c>
      <c r="Y15" s="22">
        <v>951</v>
      </c>
      <c r="Z15" s="22"/>
      <c r="AA15" s="22">
        <v>5951</v>
      </c>
      <c r="AB15" s="22">
        <v>368</v>
      </c>
      <c r="AC15" s="22"/>
      <c r="AD15" s="22">
        <v>151</v>
      </c>
      <c r="AE15" s="22">
        <v>559</v>
      </c>
      <c r="AF15" s="22"/>
      <c r="AG15" s="22">
        <v>-180</v>
      </c>
      <c r="AH15" s="22">
        <v>368</v>
      </c>
      <c r="AI15" s="22"/>
      <c r="AJ15" s="22">
        <v>171</v>
      </c>
      <c r="AK15" s="22">
        <v>559</v>
      </c>
      <c r="AL15" s="22"/>
      <c r="AM15" s="22">
        <v>175</v>
      </c>
      <c r="AN15" s="22">
        <v>409</v>
      </c>
      <c r="AO15" s="22"/>
      <c r="AP15" s="22">
        <v>180</v>
      </c>
      <c r="AQ15" s="22">
        <v>138</v>
      </c>
      <c r="AR15" s="22"/>
      <c r="AS15" s="22">
        <v>177</v>
      </c>
      <c r="AT15" s="22">
        <v>368</v>
      </c>
      <c r="AU15" s="22"/>
      <c r="AV15" s="22">
        <v>132</v>
      </c>
      <c r="AW15" s="22">
        <v>94</v>
      </c>
      <c r="AX15" s="22"/>
      <c r="AY15" s="22">
        <v>44</v>
      </c>
      <c r="AZ15" s="22">
        <v>368</v>
      </c>
      <c r="BA15" s="22"/>
      <c r="BB15" s="22">
        <v>171</v>
      </c>
      <c r="BC15" s="22">
        <v>96</v>
      </c>
      <c r="BD15" s="22"/>
      <c r="BE15" s="22">
        <v>290</v>
      </c>
      <c r="BF15" s="22">
        <v>409</v>
      </c>
      <c r="BG15" s="22"/>
      <c r="BH15" s="22">
        <v>171</v>
      </c>
      <c r="BI15" s="22">
        <v>209</v>
      </c>
      <c r="BJ15" s="22"/>
      <c r="BK15" s="22">
        <v>181</v>
      </c>
      <c r="BL15" s="22">
        <v>368</v>
      </c>
      <c r="BM15" s="22"/>
      <c r="BN15" s="22">
        <v>189</v>
      </c>
      <c r="BO15" s="22">
        <v>458</v>
      </c>
      <c r="BP15" s="22"/>
      <c r="BQ15" s="22">
        <v>174</v>
      </c>
      <c r="BR15" s="22">
        <v>4669</v>
      </c>
      <c r="BS15" s="22"/>
      <c r="BT15" s="22">
        <v>1912</v>
      </c>
      <c r="BU15" s="22">
        <v>4898</v>
      </c>
      <c r="BV15" s="22"/>
      <c r="BW15" s="22">
        <v>2007</v>
      </c>
      <c r="BX15" s="22">
        <v>5130</v>
      </c>
      <c r="BY15" s="22"/>
      <c r="BZ15" s="22">
        <v>2108</v>
      </c>
      <c r="CA15" s="39">
        <v>5378</v>
      </c>
      <c r="CB15" s="35"/>
      <c r="CC15" s="35">
        <v>2213</v>
      </c>
      <c r="CD15" s="57">
        <v>5631</v>
      </c>
      <c r="CE15" s="57"/>
      <c r="CF15" s="58">
        <v>2324</v>
      </c>
      <c r="CG15" s="238"/>
    </row>
    <row r="16" spans="1:85" ht="20.100000000000001" customHeight="1" x14ac:dyDescent="0.25">
      <c r="A16" s="21" t="s">
        <v>1</v>
      </c>
      <c r="B16" s="21" t="s">
        <v>2</v>
      </c>
      <c r="C16" s="21" t="s">
        <v>3</v>
      </c>
      <c r="D16" s="22">
        <v>1521</v>
      </c>
      <c r="E16" s="22">
        <v>167</v>
      </c>
      <c r="F16" s="22">
        <v>1161</v>
      </c>
      <c r="G16" s="22">
        <v>2229</v>
      </c>
      <c r="H16" s="22">
        <v>0</v>
      </c>
      <c r="I16" s="22">
        <v>20</v>
      </c>
      <c r="J16" s="22">
        <v>1355</v>
      </c>
      <c r="K16" s="22"/>
      <c r="L16" s="22">
        <v>21</v>
      </c>
      <c r="M16" s="22">
        <v>2318</v>
      </c>
      <c r="N16" s="22">
        <v>861</v>
      </c>
      <c r="O16" s="22">
        <v>20</v>
      </c>
      <c r="P16" s="22">
        <v>1354</v>
      </c>
      <c r="Q16" s="22"/>
      <c r="R16" s="22">
        <v>21</v>
      </c>
      <c r="S16" s="22">
        <v>2267</v>
      </c>
      <c r="T16" s="22">
        <v>2561</v>
      </c>
      <c r="U16" s="22">
        <v>2696</v>
      </c>
      <c r="V16" s="22">
        <v>1638</v>
      </c>
      <c r="W16" s="22">
        <v>167</v>
      </c>
      <c r="X16" s="22">
        <v>21</v>
      </c>
      <c r="Y16" s="22">
        <v>2381</v>
      </c>
      <c r="Z16" s="22">
        <v>4</v>
      </c>
      <c r="AA16" s="22">
        <v>295</v>
      </c>
      <c r="AB16" s="22">
        <v>1263</v>
      </c>
      <c r="AC16" s="22">
        <v>21872</v>
      </c>
      <c r="AD16" s="22">
        <v>21</v>
      </c>
      <c r="AE16" s="22">
        <v>2297</v>
      </c>
      <c r="AF16" s="22">
        <v>3086</v>
      </c>
      <c r="AG16" s="22">
        <v>666</v>
      </c>
      <c r="AH16" s="22">
        <v>1288</v>
      </c>
      <c r="AI16" s="22">
        <v>4000</v>
      </c>
      <c r="AJ16" s="22">
        <v>981</v>
      </c>
      <c r="AK16" s="22">
        <v>2289</v>
      </c>
      <c r="AL16" s="22">
        <v>167</v>
      </c>
      <c r="AM16" s="22">
        <v>-3257</v>
      </c>
      <c r="AN16" s="22">
        <v>1442</v>
      </c>
      <c r="AO16" s="22">
        <v>7295</v>
      </c>
      <c r="AP16" s="22">
        <v>21</v>
      </c>
      <c r="AQ16" s="22">
        <v>2181</v>
      </c>
      <c r="AR16" s="22">
        <v>5708</v>
      </c>
      <c r="AS16" s="22">
        <v>-6736</v>
      </c>
      <c r="AT16" s="22">
        <v>1198</v>
      </c>
      <c r="AU16" s="22">
        <v>1500</v>
      </c>
      <c r="AV16" s="22">
        <v>21</v>
      </c>
      <c r="AW16" s="22">
        <v>2309</v>
      </c>
      <c r="AX16" s="22">
        <v>-17</v>
      </c>
      <c r="AY16" s="22">
        <v>20</v>
      </c>
      <c r="AZ16" s="22">
        <v>1232</v>
      </c>
      <c r="BA16" s="22">
        <v>0</v>
      </c>
      <c r="BB16" s="22">
        <v>921</v>
      </c>
      <c r="BC16" s="22">
        <v>2222</v>
      </c>
      <c r="BD16" s="22"/>
      <c r="BE16" s="22">
        <v>20</v>
      </c>
      <c r="BF16" s="22">
        <v>1543</v>
      </c>
      <c r="BG16" s="22">
        <v>167</v>
      </c>
      <c r="BH16" s="22">
        <v>21</v>
      </c>
      <c r="BI16" s="22">
        <v>2089</v>
      </c>
      <c r="BJ16" s="22"/>
      <c r="BK16" s="22">
        <v>19443</v>
      </c>
      <c r="BL16" s="22">
        <v>1176</v>
      </c>
      <c r="BM16" s="22">
        <v>0</v>
      </c>
      <c r="BN16" s="22">
        <v>21</v>
      </c>
      <c r="BO16" s="22">
        <v>15917</v>
      </c>
      <c r="BP16" s="22">
        <v>0</v>
      </c>
      <c r="BQ16" s="22">
        <v>20</v>
      </c>
      <c r="BR16" s="22">
        <v>30928</v>
      </c>
      <c r="BS16" s="22">
        <v>35167</v>
      </c>
      <c r="BT16" s="22">
        <v>3246</v>
      </c>
      <c r="BU16" s="22">
        <v>31302</v>
      </c>
      <c r="BV16" s="22">
        <v>745</v>
      </c>
      <c r="BW16" s="22">
        <v>258</v>
      </c>
      <c r="BX16" s="38">
        <v>32475</v>
      </c>
      <c r="BY16" s="22">
        <v>620</v>
      </c>
      <c r="BZ16" s="22">
        <v>271</v>
      </c>
      <c r="CA16" s="39">
        <v>33760</v>
      </c>
      <c r="CB16" s="35">
        <v>666</v>
      </c>
      <c r="CC16" s="35">
        <v>284</v>
      </c>
      <c r="CD16" s="57">
        <v>35251</v>
      </c>
      <c r="CE16" s="57">
        <v>657</v>
      </c>
      <c r="CF16" s="58">
        <v>299</v>
      </c>
      <c r="CG16" s="238"/>
    </row>
    <row r="17" spans="1:85" ht="22.9" customHeight="1" x14ac:dyDescent="0.25">
      <c r="A17" s="21" t="s">
        <v>177</v>
      </c>
      <c r="B17" s="21" t="s">
        <v>4</v>
      </c>
      <c r="C17" s="21" t="s">
        <v>178</v>
      </c>
      <c r="D17" s="22">
        <v>2184</v>
      </c>
      <c r="E17" s="22">
        <v>0</v>
      </c>
      <c r="F17" s="22">
        <v>179</v>
      </c>
      <c r="G17" s="22">
        <v>2323</v>
      </c>
      <c r="H17" s="22">
        <v>0</v>
      </c>
      <c r="I17" s="22">
        <v>226</v>
      </c>
      <c r="J17" s="22">
        <v>2086</v>
      </c>
      <c r="K17" s="22"/>
      <c r="L17" s="22">
        <v>85</v>
      </c>
      <c r="M17" s="22">
        <v>2214</v>
      </c>
      <c r="N17" s="22"/>
      <c r="O17" s="22">
        <v>329</v>
      </c>
      <c r="P17" s="22">
        <v>2105</v>
      </c>
      <c r="Q17" s="22"/>
      <c r="R17" s="22">
        <v>91</v>
      </c>
      <c r="S17" s="22">
        <v>2275</v>
      </c>
      <c r="T17" s="22"/>
      <c r="U17" s="22">
        <v>173</v>
      </c>
      <c r="V17" s="22">
        <v>2234</v>
      </c>
      <c r="W17" s="22"/>
      <c r="X17" s="22">
        <v>93</v>
      </c>
      <c r="Y17" s="22">
        <v>2476</v>
      </c>
      <c r="Z17" s="22"/>
      <c r="AA17" s="22">
        <v>141</v>
      </c>
      <c r="AB17" s="22">
        <v>2065</v>
      </c>
      <c r="AC17" s="22"/>
      <c r="AD17" s="22">
        <v>172</v>
      </c>
      <c r="AE17" s="22">
        <v>2268</v>
      </c>
      <c r="AF17" s="22"/>
      <c r="AG17" s="22">
        <v>140</v>
      </c>
      <c r="AH17" s="22">
        <v>2226</v>
      </c>
      <c r="AI17" s="22"/>
      <c r="AJ17" s="22">
        <v>58</v>
      </c>
      <c r="AK17" s="22">
        <v>2416</v>
      </c>
      <c r="AL17" s="22"/>
      <c r="AM17" s="22">
        <v>107</v>
      </c>
      <c r="AN17" s="22">
        <v>2126</v>
      </c>
      <c r="AO17" s="22"/>
      <c r="AP17" s="22">
        <v>181</v>
      </c>
      <c r="AQ17" s="22">
        <v>2306</v>
      </c>
      <c r="AR17" s="22"/>
      <c r="AS17" s="22">
        <v>99</v>
      </c>
      <c r="AT17" s="22">
        <v>2181</v>
      </c>
      <c r="AU17" s="22"/>
      <c r="AV17" s="22">
        <v>102</v>
      </c>
      <c r="AW17" s="22">
        <v>2411</v>
      </c>
      <c r="AX17" s="22"/>
      <c r="AY17" s="22">
        <v>171</v>
      </c>
      <c r="AZ17" s="22">
        <v>2094</v>
      </c>
      <c r="BA17" s="22"/>
      <c r="BB17" s="22">
        <v>107</v>
      </c>
      <c r="BC17" s="22">
        <v>2223</v>
      </c>
      <c r="BD17" s="22"/>
      <c r="BE17" s="22">
        <v>252</v>
      </c>
      <c r="BF17" s="22">
        <v>2067</v>
      </c>
      <c r="BG17" s="22"/>
      <c r="BH17" s="22">
        <v>69</v>
      </c>
      <c r="BI17" s="22">
        <v>2256</v>
      </c>
      <c r="BJ17" s="22"/>
      <c r="BK17" s="22">
        <v>179</v>
      </c>
      <c r="BL17" s="22">
        <v>2065</v>
      </c>
      <c r="BM17" s="22"/>
      <c r="BN17" s="22">
        <v>119</v>
      </c>
      <c r="BO17" s="22">
        <v>3616</v>
      </c>
      <c r="BP17" s="22"/>
      <c r="BQ17" s="22">
        <v>201</v>
      </c>
      <c r="BR17" s="22">
        <v>27048</v>
      </c>
      <c r="BS17" s="22"/>
      <c r="BT17" s="22">
        <v>1456</v>
      </c>
      <c r="BU17" s="22">
        <v>28341</v>
      </c>
      <c r="BV17" s="22"/>
      <c r="BW17" s="22">
        <v>1506</v>
      </c>
      <c r="BX17" s="22">
        <v>29250</v>
      </c>
      <c r="BY17" s="22"/>
      <c r="BZ17" s="22">
        <v>1556</v>
      </c>
      <c r="CA17" s="39">
        <v>30538</v>
      </c>
      <c r="CB17" s="35"/>
      <c r="CC17" s="35">
        <v>1609</v>
      </c>
      <c r="CD17" s="57">
        <v>31909</v>
      </c>
      <c r="CE17" s="57"/>
      <c r="CF17" s="58">
        <v>1664</v>
      </c>
      <c r="CG17" s="238"/>
    </row>
    <row r="18" spans="1:85" ht="39.6" customHeight="1" x14ac:dyDescent="0.25">
      <c r="A18" s="21" t="s">
        <v>253</v>
      </c>
      <c r="B18" s="21" t="s">
        <v>254</v>
      </c>
      <c r="C18" s="21" t="s">
        <v>255</v>
      </c>
      <c r="D18" s="22">
        <v>397</v>
      </c>
      <c r="E18" s="22">
        <v>0</v>
      </c>
      <c r="F18" s="22">
        <v>0</v>
      </c>
      <c r="G18" s="22">
        <v>0</v>
      </c>
      <c r="H18" s="22">
        <v>0</v>
      </c>
      <c r="I18" s="22">
        <v>6</v>
      </c>
      <c r="J18" s="22">
        <v>196</v>
      </c>
      <c r="K18" s="22"/>
      <c r="L18" s="22">
        <v>695</v>
      </c>
      <c r="M18" s="22">
        <v>0</v>
      </c>
      <c r="N18" s="22"/>
      <c r="O18" s="22">
        <v>-6</v>
      </c>
      <c r="P18" s="22">
        <v>174</v>
      </c>
      <c r="Q18" s="22"/>
      <c r="R18" s="22">
        <v>0</v>
      </c>
      <c r="S18" s="22">
        <v>275</v>
      </c>
      <c r="T18" s="22"/>
      <c r="U18" s="22">
        <v>275</v>
      </c>
      <c r="V18" s="22">
        <v>244</v>
      </c>
      <c r="W18" s="22"/>
      <c r="X18" s="22">
        <v>0</v>
      </c>
      <c r="Y18" s="22">
        <v>157</v>
      </c>
      <c r="Z18" s="22"/>
      <c r="AA18" s="22">
        <v>157</v>
      </c>
      <c r="AB18" s="22">
        <v>228</v>
      </c>
      <c r="AC18" s="22"/>
      <c r="AD18" s="22">
        <v>1284</v>
      </c>
      <c r="AE18" s="22">
        <v>196</v>
      </c>
      <c r="AF18" s="22"/>
      <c r="AG18" s="22">
        <v>195</v>
      </c>
      <c r="AH18" s="22">
        <v>0</v>
      </c>
      <c r="AI18" s="22"/>
      <c r="AJ18" s="22">
        <v>0</v>
      </c>
      <c r="AK18" s="22">
        <v>193</v>
      </c>
      <c r="AL18" s="22"/>
      <c r="AM18" s="22">
        <v>193</v>
      </c>
      <c r="AN18" s="22">
        <v>257</v>
      </c>
      <c r="AO18" s="22"/>
      <c r="AP18" s="22">
        <v>0</v>
      </c>
      <c r="AQ18" s="22">
        <v>196</v>
      </c>
      <c r="AR18" s="22"/>
      <c r="AS18" s="22">
        <v>196</v>
      </c>
      <c r="AT18" s="22">
        <v>257</v>
      </c>
      <c r="AU18" s="22"/>
      <c r="AV18" s="22">
        <v>696</v>
      </c>
      <c r="AW18" s="22">
        <v>222</v>
      </c>
      <c r="AX18" s="22"/>
      <c r="AY18" s="22">
        <v>222</v>
      </c>
      <c r="AZ18" s="22">
        <v>257</v>
      </c>
      <c r="BA18" s="22"/>
      <c r="BB18" s="22">
        <v>0</v>
      </c>
      <c r="BC18" s="22">
        <v>239</v>
      </c>
      <c r="BD18" s="22"/>
      <c r="BE18" s="22">
        <v>239</v>
      </c>
      <c r="BF18" s="22">
        <v>257</v>
      </c>
      <c r="BG18" s="22"/>
      <c r="BH18" s="22">
        <v>0</v>
      </c>
      <c r="BI18" s="22">
        <v>193</v>
      </c>
      <c r="BJ18" s="22"/>
      <c r="BK18" s="22">
        <v>193</v>
      </c>
      <c r="BL18" s="22">
        <v>257</v>
      </c>
      <c r="BM18" s="22"/>
      <c r="BN18" s="22">
        <v>0</v>
      </c>
      <c r="BO18" s="22">
        <v>150</v>
      </c>
      <c r="BP18" s="22"/>
      <c r="BQ18" s="22">
        <v>0</v>
      </c>
      <c r="BR18" s="22">
        <v>2674</v>
      </c>
      <c r="BS18" s="22"/>
      <c r="BT18" s="22">
        <v>2675</v>
      </c>
      <c r="BU18" s="22">
        <v>0</v>
      </c>
      <c r="BV18" s="22"/>
      <c r="BW18" s="22">
        <v>0</v>
      </c>
      <c r="BX18" s="22">
        <v>0</v>
      </c>
      <c r="BY18" s="22"/>
      <c r="BZ18" s="22">
        <v>0</v>
      </c>
      <c r="CA18" s="39">
        <v>0</v>
      </c>
      <c r="CB18" s="35"/>
      <c r="CC18" s="35">
        <v>0</v>
      </c>
      <c r="CD18" s="57">
        <v>0</v>
      </c>
      <c r="CE18" s="57"/>
      <c r="CF18" s="58">
        <v>0</v>
      </c>
      <c r="CG18" s="238"/>
    </row>
    <row r="19" spans="1:85" ht="27.75" thickBot="1" x14ac:dyDescent="0.3">
      <c r="A19" s="21" t="s">
        <v>179</v>
      </c>
      <c r="B19" s="21" t="s">
        <v>180</v>
      </c>
      <c r="C19" s="21" t="s">
        <v>181</v>
      </c>
      <c r="D19" s="55">
        <v>374</v>
      </c>
      <c r="E19" s="22">
        <v>0</v>
      </c>
      <c r="F19" s="55">
        <v>0</v>
      </c>
      <c r="G19" s="55">
        <v>420</v>
      </c>
      <c r="H19" s="55">
        <v>0</v>
      </c>
      <c r="I19" s="55"/>
      <c r="J19" s="22">
        <v>374</v>
      </c>
      <c r="K19" s="22"/>
      <c r="L19" s="22">
        <v>0</v>
      </c>
      <c r="M19" s="22">
        <v>387</v>
      </c>
      <c r="N19" s="22"/>
      <c r="O19" s="22">
        <v>0</v>
      </c>
      <c r="P19" s="22">
        <v>395</v>
      </c>
      <c r="Q19" s="22"/>
      <c r="R19" s="22">
        <v>0</v>
      </c>
      <c r="S19" s="22">
        <v>467</v>
      </c>
      <c r="T19" s="22"/>
      <c r="U19" s="22">
        <v>0</v>
      </c>
      <c r="V19" s="22">
        <v>374</v>
      </c>
      <c r="W19" s="22"/>
      <c r="X19" s="22">
        <v>0</v>
      </c>
      <c r="Y19" s="22">
        <v>437</v>
      </c>
      <c r="Z19" s="22"/>
      <c r="AA19" s="22"/>
      <c r="AB19" s="22">
        <v>374</v>
      </c>
      <c r="AC19" s="22"/>
      <c r="AD19" s="22">
        <v>0</v>
      </c>
      <c r="AE19" s="22">
        <v>447</v>
      </c>
      <c r="AF19" s="22"/>
      <c r="AG19" s="22"/>
      <c r="AH19" s="22">
        <v>428</v>
      </c>
      <c r="AI19" s="22"/>
      <c r="AJ19" s="22">
        <v>0</v>
      </c>
      <c r="AK19" s="22">
        <v>408</v>
      </c>
      <c r="AL19" s="22"/>
      <c r="AM19" s="22"/>
      <c r="AN19" s="22">
        <v>374</v>
      </c>
      <c r="AO19" s="22"/>
      <c r="AP19" s="22">
        <v>0</v>
      </c>
      <c r="AQ19" s="22">
        <v>452</v>
      </c>
      <c r="AR19" s="22"/>
      <c r="AS19" s="22"/>
      <c r="AT19" s="22">
        <v>429</v>
      </c>
      <c r="AU19" s="22"/>
      <c r="AV19" s="22">
        <v>0</v>
      </c>
      <c r="AW19" s="22">
        <v>448</v>
      </c>
      <c r="AX19" s="22"/>
      <c r="AY19" s="22">
        <v>0</v>
      </c>
      <c r="AZ19" s="22">
        <v>374</v>
      </c>
      <c r="BA19" s="22"/>
      <c r="BB19" s="22">
        <v>0</v>
      </c>
      <c r="BC19" s="22">
        <v>404</v>
      </c>
      <c r="BD19" s="22"/>
      <c r="BE19" s="22">
        <v>0</v>
      </c>
      <c r="BF19" s="22">
        <v>374</v>
      </c>
      <c r="BG19" s="22"/>
      <c r="BH19" s="22">
        <v>0</v>
      </c>
      <c r="BI19" s="22">
        <v>404</v>
      </c>
      <c r="BJ19" s="22"/>
      <c r="BK19" s="22">
        <v>0</v>
      </c>
      <c r="BL19" s="22">
        <v>374</v>
      </c>
      <c r="BM19" s="22"/>
      <c r="BN19" s="22">
        <v>0</v>
      </c>
      <c r="BO19" s="22">
        <v>1229</v>
      </c>
      <c r="BP19" s="22"/>
      <c r="BQ19" s="22">
        <v>0</v>
      </c>
      <c r="BR19" s="22">
        <v>5471</v>
      </c>
      <c r="BS19" s="22"/>
      <c r="BT19" s="22">
        <v>0</v>
      </c>
      <c r="BU19" s="22">
        <v>5727</v>
      </c>
      <c r="BV19" s="22"/>
      <c r="BW19" s="22">
        <v>0</v>
      </c>
      <c r="BX19" s="22">
        <v>6002</v>
      </c>
      <c r="BY19" s="22"/>
      <c r="BZ19" s="22">
        <v>0</v>
      </c>
      <c r="CA19" s="39">
        <v>6289</v>
      </c>
      <c r="CB19" s="35"/>
      <c r="CC19" s="35">
        <v>0</v>
      </c>
      <c r="CD19" s="57">
        <v>6598</v>
      </c>
      <c r="CE19" s="57"/>
      <c r="CF19" s="58">
        <v>0</v>
      </c>
      <c r="CG19" s="238"/>
    </row>
    <row r="20" spans="1:85" s="44" customFormat="1" ht="29.25" customHeight="1" thickBot="1" x14ac:dyDescent="0.3">
      <c r="A20" s="283" t="s">
        <v>336</v>
      </c>
      <c r="B20" s="283"/>
      <c r="C20" s="284"/>
      <c r="D20" s="65">
        <f>SUM(D7:D19)</f>
        <v>9965</v>
      </c>
      <c r="E20" s="65">
        <f t="shared" ref="E20:CF20" si="0">SUM(E7:E19)</f>
        <v>167</v>
      </c>
      <c r="F20" s="65">
        <f t="shared" si="0"/>
        <v>1724</v>
      </c>
      <c r="G20" s="65">
        <f>SUM(G7:G19)</f>
        <v>10926</v>
      </c>
      <c r="H20" s="65">
        <f t="shared" si="0"/>
        <v>0</v>
      </c>
      <c r="I20" s="65">
        <f t="shared" si="0"/>
        <v>2258</v>
      </c>
      <c r="J20" s="65">
        <f t="shared" si="0"/>
        <v>9551</v>
      </c>
      <c r="K20" s="65">
        <f t="shared" si="0"/>
        <v>0</v>
      </c>
      <c r="L20" s="65">
        <f t="shared" si="0"/>
        <v>1218</v>
      </c>
      <c r="M20" s="65">
        <f>SUM(M7:M19)</f>
        <v>23756</v>
      </c>
      <c r="N20" s="65">
        <f>SUM(N7:N19)</f>
        <v>861</v>
      </c>
      <c r="O20" s="65">
        <f>SUM(O7:O19)</f>
        <v>13327</v>
      </c>
      <c r="P20" s="65">
        <f t="shared" si="0"/>
        <v>25743</v>
      </c>
      <c r="Q20" s="65">
        <f t="shared" si="0"/>
        <v>0</v>
      </c>
      <c r="R20" s="65">
        <f t="shared" si="0"/>
        <v>16586</v>
      </c>
      <c r="S20" s="65">
        <f t="shared" ref="S20:X20" si="1">SUM(S7:S19)</f>
        <v>11460</v>
      </c>
      <c r="T20" s="65">
        <f t="shared" si="1"/>
        <v>2561</v>
      </c>
      <c r="U20" s="65">
        <f t="shared" si="1"/>
        <v>8724</v>
      </c>
      <c r="V20" s="65">
        <f t="shared" si="1"/>
        <v>10630</v>
      </c>
      <c r="W20" s="65">
        <f t="shared" si="1"/>
        <v>245</v>
      </c>
      <c r="X20" s="65">
        <f t="shared" si="1"/>
        <v>4981</v>
      </c>
      <c r="Y20" s="65">
        <f t="shared" si="0"/>
        <v>12696</v>
      </c>
      <c r="Z20" s="65">
        <f t="shared" si="0"/>
        <v>4</v>
      </c>
      <c r="AA20" s="65">
        <f t="shared" si="0"/>
        <v>7331</v>
      </c>
      <c r="AB20" s="65">
        <f t="shared" ref="AB20:AD20" si="2">SUM(AB7:AB19)</f>
        <v>9532</v>
      </c>
      <c r="AC20" s="65">
        <f t="shared" si="2"/>
        <v>21872</v>
      </c>
      <c r="AD20" s="65">
        <f t="shared" si="2"/>
        <v>1918</v>
      </c>
      <c r="AE20" s="65">
        <f t="shared" si="0"/>
        <v>12280</v>
      </c>
      <c r="AF20" s="65">
        <f t="shared" si="0"/>
        <v>3086</v>
      </c>
      <c r="AG20" s="65">
        <f t="shared" si="0"/>
        <v>948</v>
      </c>
      <c r="AH20" s="65">
        <f t="shared" ref="AH20:AP20" si="3">SUM(AH7:AH19)</f>
        <v>25800</v>
      </c>
      <c r="AI20" s="65">
        <f t="shared" si="3"/>
        <v>4800</v>
      </c>
      <c r="AJ20" s="65">
        <f t="shared" si="3"/>
        <v>17560</v>
      </c>
      <c r="AK20" s="65">
        <f t="shared" si="3"/>
        <v>11830</v>
      </c>
      <c r="AL20" s="65">
        <f t="shared" si="3"/>
        <v>167</v>
      </c>
      <c r="AM20" s="65">
        <f t="shared" si="3"/>
        <v>-1811</v>
      </c>
      <c r="AN20" s="65">
        <f t="shared" si="3"/>
        <v>10732</v>
      </c>
      <c r="AO20" s="65">
        <f t="shared" si="3"/>
        <v>7295</v>
      </c>
      <c r="AP20" s="65">
        <f t="shared" si="3"/>
        <v>657</v>
      </c>
      <c r="AQ20" s="65">
        <f t="shared" si="0"/>
        <v>10984</v>
      </c>
      <c r="AR20" s="65">
        <f t="shared" si="0"/>
        <v>5708</v>
      </c>
      <c r="AS20" s="65">
        <f t="shared" si="0"/>
        <v>-6010</v>
      </c>
      <c r="AT20" s="65">
        <f t="shared" si="0"/>
        <v>9572</v>
      </c>
      <c r="AU20" s="65">
        <f t="shared" si="0"/>
        <v>2300</v>
      </c>
      <c r="AV20" s="65">
        <f t="shared" si="0"/>
        <v>1217</v>
      </c>
      <c r="AW20" s="65">
        <f t="shared" ref="AW20:AY20" si="4">SUM(AW7:AW19)</f>
        <v>11291</v>
      </c>
      <c r="AX20" s="65">
        <f t="shared" si="4"/>
        <v>-17</v>
      </c>
      <c r="AY20" s="65">
        <f t="shared" si="4"/>
        <v>712</v>
      </c>
      <c r="AZ20" s="65">
        <f t="shared" si="0"/>
        <v>27292</v>
      </c>
      <c r="BA20" s="65">
        <f t="shared" si="0"/>
        <v>0</v>
      </c>
      <c r="BB20" s="65">
        <f t="shared" si="0"/>
        <v>17540</v>
      </c>
      <c r="BC20" s="65">
        <f t="shared" si="0"/>
        <v>10492</v>
      </c>
      <c r="BD20" s="65">
        <f t="shared" si="0"/>
        <v>0</v>
      </c>
      <c r="BE20" s="65">
        <f t="shared" si="0"/>
        <v>2042</v>
      </c>
      <c r="BF20" s="65">
        <f t="shared" ref="BF20:BH20" si="5">SUM(BF7:BF19)</f>
        <v>11591</v>
      </c>
      <c r="BG20" s="65">
        <f t="shared" si="5"/>
        <v>967</v>
      </c>
      <c r="BH20" s="65">
        <f t="shared" si="5"/>
        <v>528</v>
      </c>
      <c r="BI20" s="65">
        <f t="shared" si="0"/>
        <v>11658</v>
      </c>
      <c r="BJ20" s="65">
        <f t="shared" si="0"/>
        <v>0</v>
      </c>
      <c r="BK20" s="65">
        <f t="shared" si="0"/>
        <v>20267</v>
      </c>
      <c r="BL20" s="65">
        <f t="shared" si="0"/>
        <v>9835</v>
      </c>
      <c r="BM20" s="65">
        <f t="shared" si="0"/>
        <v>0</v>
      </c>
      <c r="BN20" s="65">
        <f t="shared" si="0"/>
        <v>595</v>
      </c>
      <c r="BO20" s="65">
        <f t="shared" si="0"/>
        <v>50956</v>
      </c>
      <c r="BP20" s="65">
        <f t="shared" si="0"/>
        <v>800</v>
      </c>
      <c r="BQ20" s="65">
        <f t="shared" si="0"/>
        <v>16815</v>
      </c>
      <c r="BR20" s="65">
        <f>SUM(BR7:BR19)</f>
        <v>211194</v>
      </c>
      <c r="BS20" s="65">
        <f t="shared" si="0"/>
        <v>38443</v>
      </c>
      <c r="BT20" s="65">
        <f t="shared" si="0"/>
        <v>81328</v>
      </c>
      <c r="BU20" s="65">
        <f t="shared" si="0"/>
        <v>182056</v>
      </c>
      <c r="BV20" s="65">
        <f t="shared" si="0"/>
        <v>4403</v>
      </c>
      <c r="BW20" s="65">
        <f t="shared" si="0"/>
        <v>45986</v>
      </c>
      <c r="BX20" s="65">
        <f t="shared" si="0"/>
        <v>204358</v>
      </c>
      <c r="BY20" s="65">
        <f t="shared" si="0"/>
        <v>3667</v>
      </c>
      <c r="BZ20" s="65">
        <f t="shared" si="0"/>
        <v>63302</v>
      </c>
      <c r="CA20" s="65">
        <f t="shared" si="0"/>
        <v>210739</v>
      </c>
      <c r="CB20" s="65">
        <f t="shared" si="0"/>
        <v>3938</v>
      </c>
      <c r="CC20" s="65">
        <f t="shared" si="0"/>
        <v>63592</v>
      </c>
      <c r="CD20" s="65">
        <f t="shared" si="0"/>
        <v>217419</v>
      </c>
      <c r="CE20" s="65">
        <f t="shared" si="0"/>
        <v>3883</v>
      </c>
      <c r="CF20" s="65">
        <f t="shared" si="0"/>
        <v>63897</v>
      </c>
    </row>
    <row r="21" spans="1:85" ht="15.75" customHeight="1" x14ac:dyDescent="0.25">
      <c r="A21" s="235"/>
      <c r="B21" s="235"/>
      <c r="C21" s="235"/>
      <c r="D21" s="6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59"/>
      <c r="CE21" s="59"/>
      <c r="CF21" s="60"/>
    </row>
    <row r="22" spans="1:85" ht="23.25" customHeight="1" x14ac:dyDescent="0.25">
      <c r="A22" s="282" t="s">
        <v>182</v>
      </c>
      <c r="B22" s="282"/>
      <c r="C22" s="28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>
        <v>0</v>
      </c>
      <c r="BV22" s="22">
        <v>0</v>
      </c>
      <c r="BW22" s="22"/>
      <c r="BX22" s="22"/>
      <c r="BY22" s="22"/>
      <c r="BZ22" s="22"/>
      <c r="CA22" s="39"/>
      <c r="CB22" s="35"/>
      <c r="CC22" s="35"/>
      <c r="CD22" s="57"/>
      <c r="CE22" s="57"/>
      <c r="CF22" s="58"/>
    </row>
    <row r="23" spans="1:85" ht="23.25" customHeight="1" x14ac:dyDescent="0.25">
      <c r="A23" s="286" t="s">
        <v>183</v>
      </c>
      <c r="B23" s="286"/>
      <c r="C23" s="28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>
        <v>0</v>
      </c>
      <c r="BV23" s="22">
        <v>0</v>
      </c>
      <c r="BW23" s="22"/>
      <c r="BX23" s="22"/>
      <c r="BY23" s="22"/>
      <c r="BZ23" s="22"/>
      <c r="CA23" s="39"/>
      <c r="CB23" s="35"/>
      <c r="CC23" s="35"/>
      <c r="CD23" s="57"/>
      <c r="CE23" s="57"/>
      <c r="CF23" s="58"/>
    </row>
    <row r="24" spans="1:85" ht="20.100000000000001" customHeight="1" x14ac:dyDescent="0.25">
      <c r="A24" s="21" t="s">
        <v>184</v>
      </c>
      <c r="B24" s="21" t="s">
        <v>9</v>
      </c>
      <c r="C24" s="21" t="s">
        <v>10</v>
      </c>
      <c r="D24" s="22">
        <v>131</v>
      </c>
      <c r="E24" s="22">
        <v>28</v>
      </c>
      <c r="F24" s="22">
        <v>1</v>
      </c>
      <c r="G24" s="22">
        <v>229</v>
      </c>
      <c r="H24" s="22">
        <v>0</v>
      </c>
      <c r="I24" s="22">
        <v>1</v>
      </c>
      <c r="J24" s="22">
        <v>180</v>
      </c>
      <c r="K24" s="22"/>
      <c r="L24" s="22">
        <v>1</v>
      </c>
      <c r="M24" s="22">
        <v>269</v>
      </c>
      <c r="N24" s="22"/>
      <c r="O24" s="22">
        <v>1</v>
      </c>
      <c r="P24" s="22">
        <v>179</v>
      </c>
      <c r="Q24" s="22"/>
      <c r="R24" s="22">
        <v>1</v>
      </c>
      <c r="S24" s="22">
        <v>244</v>
      </c>
      <c r="T24" s="22"/>
      <c r="U24" s="22">
        <v>1</v>
      </c>
      <c r="V24" s="22">
        <v>180</v>
      </c>
      <c r="W24" s="22"/>
      <c r="X24" s="22">
        <v>1</v>
      </c>
      <c r="Y24" s="22">
        <v>248</v>
      </c>
      <c r="Z24" s="22">
        <v>10</v>
      </c>
      <c r="AA24" s="22">
        <v>1</v>
      </c>
      <c r="AB24" s="22">
        <v>185</v>
      </c>
      <c r="AC24" s="22"/>
      <c r="AD24" s="22">
        <v>1</v>
      </c>
      <c r="AE24" s="22">
        <v>312</v>
      </c>
      <c r="AF24" s="22"/>
      <c r="AG24" s="22">
        <v>1</v>
      </c>
      <c r="AH24" s="22">
        <v>187</v>
      </c>
      <c r="AI24" s="22"/>
      <c r="AJ24" s="22">
        <v>1</v>
      </c>
      <c r="AK24" s="22">
        <v>289</v>
      </c>
      <c r="AL24" s="22"/>
      <c r="AM24" s="22">
        <v>1</v>
      </c>
      <c r="AN24" s="22">
        <v>191</v>
      </c>
      <c r="AO24" s="22"/>
      <c r="AP24" s="22">
        <v>1</v>
      </c>
      <c r="AQ24" s="22">
        <v>264</v>
      </c>
      <c r="AR24" s="22"/>
      <c r="AS24" s="22">
        <v>1</v>
      </c>
      <c r="AT24" s="22">
        <v>187</v>
      </c>
      <c r="AU24" s="22"/>
      <c r="AV24" s="22">
        <v>1</v>
      </c>
      <c r="AW24" s="22">
        <v>264</v>
      </c>
      <c r="AX24" s="22"/>
      <c r="AY24" s="22">
        <v>1</v>
      </c>
      <c r="AZ24" s="22">
        <v>167</v>
      </c>
      <c r="BA24" s="22"/>
      <c r="BB24" s="22">
        <v>1</v>
      </c>
      <c r="BC24" s="22">
        <v>322</v>
      </c>
      <c r="BD24" s="22"/>
      <c r="BE24" s="22">
        <v>1</v>
      </c>
      <c r="BF24" s="22">
        <v>153</v>
      </c>
      <c r="BG24" s="22"/>
      <c r="BH24" s="22">
        <v>1</v>
      </c>
      <c r="BI24" s="22">
        <v>263</v>
      </c>
      <c r="BJ24" s="22"/>
      <c r="BK24" s="22">
        <v>1</v>
      </c>
      <c r="BL24" s="22">
        <v>138</v>
      </c>
      <c r="BM24" s="22"/>
      <c r="BN24" s="22">
        <v>1</v>
      </c>
      <c r="BO24" s="22">
        <v>2311</v>
      </c>
      <c r="BP24" s="22"/>
      <c r="BQ24" s="22">
        <v>0</v>
      </c>
      <c r="BR24" s="22">
        <v>4188</v>
      </c>
      <c r="BS24" s="22">
        <v>28</v>
      </c>
      <c r="BT24" s="22">
        <v>14</v>
      </c>
      <c r="BU24" s="22">
        <v>4388</v>
      </c>
      <c r="BV24" s="22">
        <v>31</v>
      </c>
      <c r="BW24" s="22">
        <v>14</v>
      </c>
      <c r="BX24" s="38">
        <v>4578</v>
      </c>
      <c r="BY24" s="22">
        <v>26</v>
      </c>
      <c r="BZ24" s="22">
        <v>15</v>
      </c>
      <c r="CA24" s="39">
        <v>4788</v>
      </c>
      <c r="CB24" s="35">
        <v>28</v>
      </c>
      <c r="CC24" s="22">
        <v>16</v>
      </c>
      <c r="CD24" s="57">
        <v>4975</v>
      </c>
      <c r="CE24" s="57">
        <v>27</v>
      </c>
      <c r="CF24" s="58">
        <v>17</v>
      </c>
      <c r="CG24" s="238"/>
    </row>
    <row r="25" spans="1:85" ht="20.100000000000001" customHeight="1" x14ac:dyDescent="0.25">
      <c r="A25" s="21" t="s">
        <v>13</v>
      </c>
      <c r="B25" s="21" t="s">
        <v>14</v>
      </c>
      <c r="C25" s="21" t="s">
        <v>15</v>
      </c>
      <c r="D25" s="22">
        <v>8927</v>
      </c>
      <c r="E25" s="22">
        <v>0</v>
      </c>
      <c r="F25" s="22">
        <v>175</v>
      </c>
      <c r="G25" s="22">
        <v>8591</v>
      </c>
      <c r="H25" s="22">
        <v>0</v>
      </c>
      <c r="I25" s="22">
        <v>224</v>
      </c>
      <c r="J25" s="22">
        <v>9520</v>
      </c>
      <c r="K25" s="22">
        <v>230</v>
      </c>
      <c r="L25" s="22">
        <v>136</v>
      </c>
      <c r="M25" s="22">
        <v>8378</v>
      </c>
      <c r="N25" s="22"/>
      <c r="O25" s="22">
        <v>202</v>
      </c>
      <c r="P25" s="22">
        <v>8858</v>
      </c>
      <c r="Q25" s="22">
        <v>0</v>
      </c>
      <c r="R25" s="22">
        <v>130</v>
      </c>
      <c r="S25" s="22">
        <v>9073</v>
      </c>
      <c r="T25" s="22"/>
      <c r="U25" s="22">
        <v>190</v>
      </c>
      <c r="V25" s="22">
        <v>9030</v>
      </c>
      <c r="W25" s="22">
        <v>400</v>
      </c>
      <c r="X25" s="22">
        <v>268</v>
      </c>
      <c r="Y25" s="22">
        <v>10105</v>
      </c>
      <c r="Z25" s="22"/>
      <c r="AA25" s="22">
        <v>195</v>
      </c>
      <c r="AB25" s="22">
        <v>9643</v>
      </c>
      <c r="AC25" s="22"/>
      <c r="AD25" s="22">
        <v>137</v>
      </c>
      <c r="AE25" s="22">
        <v>9738</v>
      </c>
      <c r="AF25" s="22"/>
      <c r="AG25" s="22">
        <v>187</v>
      </c>
      <c r="AH25" s="22">
        <v>9752</v>
      </c>
      <c r="AI25" s="22"/>
      <c r="AJ25" s="22">
        <v>145</v>
      </c>
      <c r="AK25" s="22">
        <v>10105</v>
      </c>
      <c r="AL25" s="22"/>
      <c r="AM25" s="22">
        <v>187</v>
      </c>
      <c r="AN25" s="22">
        <v>9692</v>
      </c>
      <c r="AO25" s="22"/>
      <c r="AP25" s="22">
        <v>135</v>
      </c>
      <c r="AQ25" s="22">
        <v>9968</v>
      </c>
      <c r="AR25" s="22"/>
      <c r="AS25" s="22">
        <v>196</v>
      </c>
      <c r="AT25" s="22">
        <v>9549</v>
      </c>
      <c r="AU25" s="22"/>
      <c r="AV25" s="22">
        <v>127</v>
      </c>
      <c r="AW25" s="22">
        <v>10035</v>
      </c>
      <c r="AX25" s="22"/>
      <c r="AY25" s="22">
        <v>208</v>
      </c>
      <c r="AZ25" s="22">
        <v>9439</v>
      </c>
      <c r="BA25" s="22"/>
      <c r="BB25" s="22">
        <v>130</v>
      </c>
      <c r="BC25" s="22">
        <v>9387</v>
      </c>
      <c r="BD25" s="22"/>
      <c r="BE25" s="22">
        <v>202</v>
      </c>
      <c r="BF25" s="22">
        <v>9079</v>
      </c>
      <c r="BG25" s="22"/>
      <c r="BH25" s="22">
        <v>129</v>
      </c>
      <c r="BI25" s="22">
        <v>8941</v>
      </c>
      <c r="BJ25" s="22"/>
      <c r="BK25" s="22">
        <v>172</v>
      </c>
      <c r="BL25" s="22">
        <v>9323</v>
      </c>
      <c r="BM25" s="22"/>
      <c r="BN25" s="22">
        <v>139</v>
      </c>
      <c r="BO25" s="22">
        <v>19310</v>
      </c>
      <c r="BP25" s="22"/>
      <c r="BQ25" s="22">
        <v>283</v>
      </c>
      <c r="BR25" s="22">
        <v>122121</v>
      </c>
      <c r="BS25" s="22">
        <v>630</v>
      </c>
      <c r="BT25" s="22">
        <v>1933</v>
      </c>
      <c r="BU25" s="22">
        <v>127112</v>
      </c>
      <c r="BV25" s="22">
        <v>861</v>
      </c>
      <c r="BW25" s="22">
        <v>2018</v>
      </c>
      <c r="BX25" s="38">
        <v>132419</v>
      </c>
      <c r="BY25" s="22">
        <v>717</v>
      </c>
      <c r="BZ25" s="22">
        <v>2107</v>
      </c>
      <c r="CA25" s="39">
        <v>138695</v>
      </c>
      <c r="CB25" s="35">
        <v>770</v>
      </c>
      <c r="CC25" s="22">
        <v>2200</v>
      </c>
      <c r="CD25" s="57">
        <v>145395</v>
      </c>
      <c r="CE25" s="57">
        <v>760</v>
      </c>
      <c r="CF25" s="58">
        <v>2297</v>
      </c>
      <c r="CG25" s="238"/>
    </row>
    <row r="26" spans="1:85" ht="20.100000000000001" customHeight="1" x14ac:dyDescent="0.25">
      <c r="A26" s="21" t="s">
        <v>188</v>
      </c>
      <c r="B26" s="21" t="s">
        <v>125</v>
      </c>
      <c r="C26" s="21" t="s">
        <v>124</v>
      </c>
      <c r="D26" s="22">
        <v>374</v>
      </c>
      <c r="E26" s="22">
        <v>0</v>
      </c>
      <c r="F26" s="22">
        <v>5703</v>
      </c>
      <c r="G26" s="22">
        <v>337</v>
      </c>
      <c r="H26" s="22">
        <v>0</v>
      </c>
      <c r="I26" s="22">
        <v>3</v>
      </c>
      <c r="J26" s="22">
        <v>365</v>
      </c>
      <c r="K26" s="22"/>
      <c r="L26" s="22">
        <v>3</v>
      </c>
      <c r="M26" s="22">
        <v>318</v>
      </c>
      <c r="N26" s="22">
        <v>2416</v>
      </c>
      <c r="O26" s="22">
        <v>2782</v>
      </c>
      <c r="P26" s="22">
        <v>380</v>
      </c>
      <c r="Q26" s="22"/>
      <c r="R26" s="22">
        <v>3</v>
      </c>
      <c r="S26" s="22">
        <v>352</v>
      </c>
      <c r="T26" s="22">
        <v>1779</v>
      </c>
      <c r="U26" s="22">
        <v>2049</v>
      </c>
      <c r="V26" s="22">
        <v>376</v>
      </c>
      <c r="W26" s="22"/>
      <c r="X26" s="22">
        <v>3</v>
      </c>
      <c r="Y26" s="22">
        <v>369</v>
      </c>
      <c r="Z26" s="22">
        <v>2948</v>
      </c>
      <c r="AA26" s="22">
        <v>3393</v>
      </c>
      <c r="AB26" s="22">
        <v>359</v>
      </c>
      <c r="AC26" s="22">
        <v>2500</v>
      </c>
      <c r="AD26" s="22">
        <v>3</v>
      </c>
      <c r="AE26" s="22">
        <v>319</v>
      </c>
      <c r="AF26" s="22">
        <v>876</v>
      </c>
      <c r="AG26" s="22">
        <v>365</v>
      </c>
      <c r="AH26" s="22">
        <v>369</v>
      </c>
      <c r="AI26" s="22">
        <v>2500</v>
      </c>
      <c r="AJ26" s="22">
        <v>4803</v>
      </c>
      <c r="AK26" s="22">
        <v>303</v>
      </c>
      <c r="AL26" s="22">
        <v>353</v>
      </c>
      <c r="AM26" s="22">
        <v>3</v>
      </c>
      <c r="AN26" s="22">
        <v>534</v>
      </c>
      <c r="AO26" s="22">
        <v>2500</v>
      </c>
      <c r="AP26" s="22">
        <v>3</v>
      </c>
      <c r="AQ26" s="22">
        <v>307</v>
      </c>
      <c r="AR26" s="22">
        <v>3199</v>
      </c>
      <c r="AS26" s="22">
        <v>4229</v>
      </c>
      <c r="AT26" s="22">
        <v>357</v>
      </c>
      <c r="AU26" s="22">
        <v>2500</v>
      </c>
      <c r="AV26" s="22">
        <v>3</v>
      </c>
      <c r="AW26" s="22">
        <v>300</v>
      </c>
      <c r="AX26" s="22">
        <v>31</v>
      </c>
      <c r="AY26" s="22">
        <v>3</v>
      </c>
      <c r="AZ26" s="22">
        <v>373</v>
      </c>
      <c r="BA26" s="22">
        <v>2500</v>
      </c>
      <c r="BB26" s="22">
        <v>4503</v>
      </c>
      <c r="BC26" s="22">
        <v>260</v>
      </c>
      <c r="BD26" s="22"/>
      <c r="BE26" s="22">
        <v>3</v>
      </c>
      <c r="BF26" s="22">
        <v>389</v>
      </c>
      <c r="BG26" s="22">
        <v>2500</v>
      </c>
      <c r="BH26" s="22">
        <v>3</v>
      </c>
      <c r="BI26" s="22">
        <v>1477</v>
      </c>
      <c r="BJ26" s="22">
        <v>200</v>
      </c>
      <c r="BK26" s="22">
        <v>649</v>
      </c>
      <c r="BL26" s="22">
        <v>383</v>
      </c>
      <c r="BM26" s="22"/>
      <c r="BN26" s="22">
        <v>3</v>
      </c>
      <c r="BO26" s="22">
        <v>20238</v>
      </c>
      <c r="BP26" s="22"/>
      <c r="BQ26" s="22">
        <v>14</v>
      </c>
      <c r="BR26" s="22">
        <v>24496</v>
      </c>
      <c r="BS26" s="22">
        <v>15000</v>
      </c>
      <c r="BT26" s="22">
        <v>15051</v>
      </c>
      <c r="BU26" s="22">
        <v>26851</v>
      </c>
      <c r="BV26" s="22">
        <v>9780</v>
      </c>
      <c r="BW26" s="22">
        <v>9834</v>
      </c>
      <c r="BX26" s="38">
        <v>28528</v>
      </c>
      <c r="BY26" s="22">
        <v>0</v>
      </c>
      <c r="BZ26" s="22">
        <v>56</v>
      </c>
      <c r="CA26" s="39">
        <v>30179</v>
      </c>
      <c r="CB26" s="35">
        <v>0</v>
      </c>
      <c r="CC26" s="22">
        <v>58</v>
      </c>
      <c r="CD26" s="57">
        <v>31400</v>
      </c>
      <c r="CE26" s="57">
        <v>0</v>
      </c>
      <c r="CF26" s="58">
        <v>60</v>
      </c>
      <c r="CG26" s="238"/>
    </row>
    <row r="27" spans="1:85" ht="20.100000000000001" customHeight="1" x14ac:dyDescent="0.25">
      <c r="A27" s="21" t="s">
        <v>189</v>
      </c>
      <c r="B27" s="21" t="s">
        <v>19</v>
      </c>
      <c r="C27" s="21" t="s">
        <v>20</v>
      </c>
      <c r="D27" s="22">
        <v>12978</v>
      </c>
      <c r="E27" s="22">
        <v>750</v>
      </c>
      <c r="F27" s="22">
        <v>55570</v>
      </c>
      <c r="G27" s="22">
        <v>11786</v>
      </c>
      <c r="H27" s="22">
        <v>0</v>
      </c>
      <c r="I27" s="22">
        <v>54614</v>
      </c>
      <c r="J27" s="22">
        <v>12376</v>
      </c>
      <c r="K27" s="22">
        <v>50</v>
      </c>
      <c r="L27" s="22">
        <v>9797</v>
      </c>
      <c r="M27" s="22">
        <v>12289</v>
      </c>
      <c r="N27" s="22"/>
      <c r="O27" s="22">
        <v>10726</v>
      </c>
      <c r="P27" s="22">
        <v>12054</v>
      </c>
      <c r="Q27" s="22">
        <v>500</v>
      </c>
      <c r="R27" s="22">
        <v>10078</v>
      </c>
      <c r="S27" s="22">
        <v>14337</v>
      </c>
      <c r="T27" s="22"/>
      <c r="U27" s="22">
        <v>10036</v>
      </c>
      <c r="V27" s="22">
        <v>12345</v>
      </c>
      <c r="W27" s="22">
        <v>750</v>
      </c>
      <c r="X27" s="22">
        <v>10351</v>
      </c>
      <c r="Y27" s="22">
        <v>13561</v>
      </c>
      <c r="Z27" s="22"/>
      <c r="AA27" s="22">
        <v>11218</v>
      </c>
      <c r="AB27" s="22">
        <v>11971</v>
      </c>
      <c r="AC27" s="22">
        <v>50</v>
      </c>
      <c r="AD27" s="22">
        <v>10632</v>
      </c>
      <c r="AE27" s="22">
        <v>12674</v>
      </c>
      <c r="AF27" s="22"/>
      <c r="AG27" s="22">
        <v>10647</v>
      </c>
      <c r="AH27" s="22">
        <v>12988</v>
      </c>
      <c r="AI27" s="22">
        <v>1000</v>
      </c>
      <c r="AJ27" s="22">
        <v>49167</v>
      </c>
      <c r="AK27" s="22">
        <v>12329</v>
      </c>
      <c r="AL27" s="22"/>
      <c r="AM27" s="22">
        <v>45859</v>
      </c>
      <c r="AN27" s="22">
        <v>12104</v>
      </c>
      <c r="AO27" s="22">
        <v>250</v>
      </c>
      <c r="AP27" s="22">
        <v>10579</v>
      </c>
      <c r="AQ27" s="22">
        <v>13849</v>
      </c>
      <c r="AR27" s="22"/>
      <c r="AS27" s="22">
        <v>10616</v>
      </c>
      <c r="AT27" s="22">
        <v>11974</v>
      </c>
      <c r="AU27" s="22">
        <v>1000</v>
      </c>
      <c r="AV27" s="22">
        <v>10028</v>
      </c>
      <c r="AW27" s="22">
        <v>12394</v>
      </c>
      <c r="AX27" s="22"/>
      <c r="AY27" s="22">
        <v>10455</v>
      </c>
      <c r="AZ27" s="22">
        <v>12099</v>
      </c>
      <c r="BA27" s="22">
        <v>2500</v>
      </c>
      <c r="BB27" s="22">
        <v>43412</v>
      </c>
      <c r="BC27" s="22">
        <v>11716</v>
      </c>
      <c r="BD27" s="22"/>
      <c r="BE27" s="22">
        <v>37195</v>
      </c>
      <c r="BF27" s="22">
        <v>11819</v>
      </c>
      <c r="BG27" s="22">
        <v>8105</v>
      </c>
      <c r="BH27" s="22">
        <v>10519</v>
      </c>
      <c r="BI27" s="22">
        <v>11090</v>
      </c>
      <c r="BJ27" s="22"/>
      <c r="BK27" s="22">
        <v>10684</v>
      </c>
      <c r="BL27" s="22">
        <v>12007</v>
      </c>
      <c r="BM27" s="22">
        <v>250</v>
      </c>
      <c r="BN27" s="22">
        <v>9868</v>
      </c>
      <c r="BO27" s="22">
        <v>28947</v>
      </c>
      <c r="BP27" s="22"/>
      <c r="BQ27" s="22">
        <v>10788</v>
      </c>
      <c r="BR27" s="22">
        <v>163661</v>
      </c>
      <c r="BS27" s="22">
        <v>15205</v>
      </c>
      <c r="BT27" s="22">
        <v>240789</v>
      </c>
      <c r="BU27" s="22">
        <v>171222</v>
      </c>
      <c r="BV27" s="22">
        <f>4000+9195</f>
        <v>13195</v>
      </c>
      <c r="BW27" s="22">
        <v>251299</v>
      </c>
      <c r="BX27" s="38">
        <v>179004</v>
      </c>
      <c r="BY27" s="22">
        <f>5000+9972</f>
        <v>14972</v>
      </c>
      <c r="BZ27" s="22">
        <v>264059</v>
      </c>
      <c r="CA27" s="39">
        <v>187490</v>
      </c>
      <c r="CB27" s="35">
        <f>3000+9972</f>
        <v>12972</v>
      </c>
      <c r="CC27" s="22">
        <v>270858</v>
      </c>
      <c r="CD27" s="57">
        <v>196479</v>
      </c>
      <c r="CE27" s="57">
        <f>5000+9972</f>
        <v>14972</v>
      </c>
      <c r="CF27" s="58">
        <v>277996</v>
      </c>
      <c r="CG27" s="238"/>
    </row>
    <row r="28" spans="1:85" ht="20.100000000000001" customHeight="1" x14ac:dyDescent="0.25">
      <c r="A28" s="21" t="s">
        <v>190</v>
      </c>
      <c r="B28" s="21" t="s">
        <v>18</v>
      </c>
      <c r="C28" s="21" t="s">
        <v>191</v>
      </c>
      <c r="D28" s="22">
        <v>3356</v>
      </c>
      <c r="E28" s="22">
        <v>0</v>
      </c>
      <c r="F28" s="22">
        <v>97</v>
      </c>
      <c r="G28" s="22">
        <v>3394</v>
      </c>
      <c r="H28" s="22">
        <v>0</v>
      </c>
      <c r="I28" s="22">
        <v>97</v>
      </c>
      <c r="J28" s="22">
        <v>3359</v>
      </c>
      <c r="K28" s="22">
        <v>30</v>
      </c>
      <c r="L28" s="22">
        <v>97</v>
      </c>
      <c r="M28" s="22">
        <v>3374</v>
      </c>
      <c r="N28" s="22"/>
      <c r="O28" s="22">
        <v>97</v>
      </c>
      <c r="P28" s="22">
        <v>3356</v>
      </c>
      <c r="Q28" s="22"/>
      <c r="R28" s="22">
        <v>97</v>
      </c>
      <c r="S28" s="22">
        <v>3507</v>
      </c>
      <c r="T28" s="22"/>
      <c r="U28" s="22">
        <v>97</v>
      </c>
      <c r="V28" s="22">
        <v>3356</v>
      </c>
      <c r="W28" s="22"/>
      <c r="X28" s="22">
        <v>97</v>
      </c>
      <c r="Y28" s="22">
        <v>3445</v>
      </c>
      <c r="Z28" s="22"/>
      <c r="AA28" s="22">
        <v>97</v>
      </c>
      <c r="AB28" s="22">
        <v>3418</v>
      </c>
      <c r="AC28" s="22"/>
      <c r="AD28" s="22">
        <v>97</v>
      </c>
      <c r="AE28" s="22">
        <v>3355</v>
      </c>
      <c r="AF28" s="22"/>
      <c r="AG28" s="22">
        <v>97</v>
      </c>
      <c r="AH28" s="22">
        <v>4540</v>
      </c>
      <c r="AI28" s="22"/>
      <c r="AJ28" s="22">
        <v>97</v>
      </c>
      <c r="AK28" s="22">
        <v>4152</v>
      </c>
      <c r="AL28" s="22"/>
      <c r="AM28" s="22">
        <v>97</v>
      </c>
      <c r="AN28" s="22">
        <v>3365</v>
      </c>
      <c r="AO28" s="22"/>
      <c r="AP28" s="22">
        <v>97</v>
      </c>
      <c r="AQ28" s="22">
        <v>3519</v>
      </c>
      <c r="AR28" s="22"/>
      <c r="AS28" s="22">
        <v>97</v>
      </c>
      <c r="AT28" s="22">
        <v>3358</v>
      </c>
      <c r="AU28" s="22"/>
      <c r="AV28" s="22">
        <v>97</v>
      </c>
      <c r="AW28" s="22">
        <v>3588</v>
      </c>
      <c r="AX28" s="22"/>
      <c r="AY28" s="22">
        <v>97</v>
      </c>
      <c r="AZ28" s="22">
        <v>3359</v>
      </c>
      <c r="BA28" s="22"/>
      <c r="BB28" s="22">
        <v>97</v>
      </c>
      <c r="BC28" s="22">
        <v>3396</v>
      </c>
      <c r="BD28" s="22"/>
      <c r="BE28" s="22">
        <v>97</v>
      </c>
      <c r="BF28" s="22">
        <v>3360</v>
      </c>
      <c r="BG28" s="22"/>
      <c r="BH28" s="22">
        <v>97</v>
      </c>
      <c r="BI28" s="22">
        <v>3115</v>
      </c>
      <c r="BJ28" s="22"/>
      <c r="BK28" s="22">
        <v>97</v>
      </c>
      <c r="BL28" s="22">
        <v>3359</v>
      </c>
      <c r="BM28" s="22"/>
      <c r="BN28" s="22">
        <v>97</v>
      </c>
      <c r="BO28" s="22">
        <v>9965</v>
      </c>
      <c r="BP28" s="22"/>
      <c r="BQ28" s="22">
        <v>107</v>
      </c>
      <c r="BR28" s="22">
        <v>48151</v>
      </c>
      <c r="BS28" s="22">
        <v>30</v>
      </c>
      <c r="BT28" s="22">
        <v>1177</v>
      </c>
      <c r="BU28" s="22">
        <v>50461</v>
      </c>
      <c r="BV28" s="22">
        <v>33</v>
      </c>
      <c r="BW28" s="22">
        <v>1235</v>
      </c>
      <c r="BX28" s="38">
        <v>52587</v>
      </c>
      <c r="BY28" s="22">
        <v>28</v>
      </c>
      <c r="BZ28" s="22">
        <v>1297</v>
      </c>
      <c r="CA28" s="39">
        <v>55070</v>
      </c>
      <c r="CB28" s="35">
        <v>30</v>
      </c>
      <c r="CC28" s="22">
        <v>1361</v>
      </c>
      <c r="CD28" s="57">
        <v>57673</v>
      </c>
      <c r="CE28" s="57">
        <v>29</v>
      </c>
      <c r="CF28" s="58">
        <v>1429</v>
      </c>
      <c r="CG28" s="238"/>
    </row>
    <row r="29" spans="1:85" ht="20.100000000000001" customHeight="1" x14ac:dyDescent="0.25">
      <c r="A29" s="21" t="s">
        <v>126</v>
      </c>
      <c r="B29" s="21" t="s">
        <v>128</v>
      </c>
      <c r="C29" s="21" t="s">
        <v>127</v>
      </c>
      <c r="D29" s="22">
        <v>218</v>
      </c>
      <c r="E29" s="22">
        <v>0</v>
      </c>
      <c r="F29" s="22">
        <v>2</v>
      </c>
      <c r="G29" s="22">
        <v>279</v>
      </c>
      <c r="H29" s="22">
        <v>0</v>
      </c>
      <c r="I29" s="22">
        <v>2</v>
      </c>
      <c r="J29" s="22">
        <v>188</v>
      </c>
      <c r="K29" s="22"/>
      <c r="L29" s="22">
        <v>2</v>
      </c>
      <c r="M29" s="22">
        <v>255</v>
      </c>
      <c r="N29" s="22"/>
      <c r="O29" s="22">
        <v>2</v>
      </c>
      <c r="P29" s="22">
        <v>188</v>
      </c>
      <c r="Q29" s="22"/>
      <c r="R29" s="22">
        <v>2</v>
      </c>
      <c r="S29" s="22">
        <v>284</v>
      </c>
      <c r="T29" s="22"/>
      <c r="U29" s="22">
        <v>2</v>
      </c>
      <c r="V29" s="22">
        <v>181</v>
      </c>
      <c r="W29" s="22"/>
      <c r="X29" s="22">
        <v>2</v>
      </c>
      <c r="Y29" s="22">
        <v>262</v>
      </c>
      <c r="Z29" s="22"/>
      <c r="AA29" s="22">
        <v>2</v>
      </c>
      <c r="AB29" s="22">
        <v>188</v>
      </c>
      <c r="AC29" s="22"/>
      <c r="AD29" s="22">
        <v>2</v>
      </c>
      <c r="AE29" s="22">
        <v>263</v>
      </c>
      <c r="AF29" s="22"/>
      <c r="AG29" s="22">
        <v>2</v>
      </c>
      <c r="AH29" s="22">
        <v>196</v>
      </c>
      <c r="AI29" s="22"/>
      <c r="AJ29" s="22">
        <v>2</v>
      </c>
      <c r="AK29" s="22">
        <v>301</v>
      </c>
      <c r="AL29" s="22"/>
      <c r="AM29" s="22">
        <v>2</v>
      </c>
      <c r="AN29" s="22">
        <v>344</v>
      </c>
      <c r="AO29" s="22"/>
      <c r="AP29" s="22">
        <v>2</v>
      </c>
      <c r="AQ29" s="22">
        <v>297</v>
      </c>
      <c r="AR29" s="22"/>
      <c r="AS29" s="22">
        <v>2</v>
      </c>
      <c r="AT29" s="22">
        <v>191</v>
      </c>
      <c r="AU29" s="22"/>
      <c r="AV29" s="22">
        <v>2</v>
      </c>
      <c r="AW29" s="22">
        <v>278</v>
      </c>
      <c r="AX29" s="22"/>
      <c r="AY29" s="22">
        <v>2</v>
      </c>
      <c r="AZ29" s="22">
        <v>187</v>
      </c>
      <c r="BA29" s="22"/>
      <c r="BB29" s="22">
        <v>2</v>
      </c>
      <c r="BC29" s="22">
        <v>196</v>
      </c>
      <c r="BD29" s="22"/>
      <c r="BE29" s="22">
        <v>2</v>
      </c>
      <c r="BF29" s="22">
        <v>198</v>
      </c>
      <c r="BG29" s="22"/>
      <c r="BH29" s="22">
        <v>2</v>
      </c>
      <c r="BI29" s="22">
        <v>262</v>
      </c>
      <c r="BJ29" s="22"/>
      <c r="BK29" s="22">
        <v>2</v>
      </c>
      <c r="BL29" s="22">
        <v>187</v>
      </c>
      <c r="BM29" s="22"/>
      <c r="BN29" s="22">
        <v>2</v>
      </c>
      <c r="BO29" s="22">
        <v>1140</v>
      </c>
      <c r="BP29" s="22"/>
      <c r="BQ29" s="22">
        <v>3</v>
      </c>
      <c r="BR29" s="22">
        <v>3406</v>
      </c>
      <c r="BS29" s="22"/>
      <c r="BT29" s="22">
        <v>27</v>
      </c>
      <c r="BU29" s="22">
        <v>3407</v>
      </c>
      <c r="BV29" s="22"/>
      <c r="BW29" s="22">
        <v>29</v>
      </c>
      <c r="BX29" s="22">
        <v>3542</v>
      </c>
      <c r="BY29" s="22"/>
      <c r="BZ29" s="22">
        <v>30</v>
      </c>
      <c r="CA29" s="39">
        <v>3702</v>
      </c>
      <c r="CB29" s="35"/>
      <c r="CC29" s="22">
        <v>32</v>
      </c>
      <c r="CD29" s="57">
        <v>3863</v>
      </c>
      <c r="CE29" s="57"/>
      <c r="CF29" s="58">
        <v>33</v>
      </c>
      <c r="CG29" s="238"/>
    </row>
    <row r="30" spans="1:85" ht="20.100000000000001" customHeight="1" thickBot="1" x14ac:dyDescent="0.3">
      <c r="A30" s="21" t="s">
        <v>185</v>
      </c>
      <c r="B30" s="21" t="s">
        <v>186</v>
      </c>
      <c r="C30" s="21" t="s">
        <v>187</v>
      </c>
      <c r="D30" s="55">
        <v>448</v>
      </c>
      <c r="E30" s="22">
        <v>0</v>
      </c>
      <c r="F30" s="22">
        <v>0</v>
      </c>
      <c r="G30" s="22">
        <v>660</v>
      </c>
      <c r="H30" s="22">
        <v>0</v>
      </c>
      <c r="I30" s="22"/>
      <c r="J30" s="22">
        <v>448</v>
      </c>
      <c r="K30" s="22"/>
      <c r="L30" s="22">
        <v>0</v>
      </c>
      <c r="M30" s="22">
        <v>663</v>
      </c>
      <c r="N30" s="22"/>
      <c r="O30" s="22">
        <v>0</v>
      </c>
      <c r="P30" s="22">
        <v>525</v>
      </c>
      <c r="Q30" s="22"/>
      <c r="R30" s="22">
        <v>0</v>
      </c>
      <c r="S30" s="22">
        <v>595</v>
      </c>
      <c r="T30" s="22"/>
      <c r="U30" s="22">
        <v>0</v>
      </c>
      <c r="V30" s="22">
        <v>455</v>
      </c>
      <c r="W30" s="22"/>
      <c r="X30" s="22">
        <v>0</v>
      </c>
      <c r="Y30" s="22">
        <v>605</v>
      </c>
      <c r="Z30" s="22"/>
      <c r="AA30" s="22">
        <v>0</v>
      </c>
      <c r="AB30" s="22">
        <v>449</v>
      </c>
      <c r="AC30" s="22"/>
      <c r="AD30" s="22">
        <v>0</v>
      </c>
      <c r="AE30" s="22">
        <v>659</v>
      </c>
      <c r="AF30" s="22"/>
      <c r="AG30" s="22">
        <v>0</v>
      </c>
      <c r="AH30" s="22">
        <v>504</v>
      </c>
      <c r="AI30" s="22"/>
      <c r="AJ30" s="22">
        <v>0</v>
      </c>
      <c r="AK30" s="22">
        <v>550</v>
      </c>
      <c r="AL30" s="22"/>
      <c r="AM30" s="22">
        <v>0</v>
      </c>
      <c r="AN30" s="22">
        <v>445</v>
      </c>
      <c r="AO30" s="22"/>
      <c r="AP30" s="22">
        <v>0</v>
      </c>
      <c r="AQ30" s="22">
        <v>533</v>
      </c>
      <c r="AR30" s="22"/>
      <c r="AS30" s="22">
        <v>0</v>
      </c>
      <c r="AT30" s="22">
        <v>460</v>
      </c>
      <c r="AU30" s="22"/>
      <c r="AV30" s="22">
        <v>0</v>
      </c>
      <c r="AW30" s="22">
        <v>523</v>
      </c>
      <c r="AX30" s="22"/>
      <c r="AY30" s="22">
        <v>0</v>
      </c>
      <c r="AZ30" s="22">
        <v>446</v>
      </c>
      <c r="BA30" s="22"/>
      <c r="BB30" s="22">
        <v>0</v>
      </c>
      <c r="BC30" s="22">
        <v>621</v>
      </c>
      <c r="BD30" s="22"/>
      <c r="BE30" s="22">
        <v>0</v>
      </c>
      <c r="BF30" s="22">
        <v>527</v>
      </c>
      <c r="BG30" s="22"/>
      <c r="BH30" s="22">
        <v>0</v>
      </c>
      <c r="BI30" s="22">
        <v>483</v>
      </c>
      <c r="BJ30" s="22"/>
      <c r="BK30" s="22">
        <v>0</v>
      </c>
      <c r="BL30" s="22">
        <v>447</v>
      </c>
      <c r="BM30" s="22"/>
      <c r="BN30" s="22">
        <v>0</v>
      </c>
      <c r="BO30" s="22">
        <v>2033</v>
      </c>
      <c r="BP30" s="22"/>
      <c r="BQ30" s="22">
        <v>0</v>
      </c>
      <c r="BR30" s="22">
        <v>7182</v>
      </c>
      <c r="BS30" s="22"/>
      <c r="BT30" s="22">
        <v>0</v>
      </c>
      <c r="BU30" s="22">
        <v>7521</v>
      </c>
      <c r="BV30" s="22"/>
      <c r="BW30" s="22">
        <v>0</v>
      </c>
      <c r="BX30" s="22">
        <v>7881</v>
      </c>
      <c r="BY30" s="22"/>
      <c r="BZ30" s="22">
        <v>0</v>
      </c>
      <c r="CA30" s="39">
        <v>8261</v>
      </c>
      <c r="CB30" s="35"/>
      <c r="CC30" s="22">
        <v>0</v>
      </c>
      <c r="CD30" s="57">
        <v>8665</v>
      </c>
      <c r="CE30" s="57"/>
      <c r="CF30" s="58">
        <v>0</v>
      </c>
      <c r="CG30" s="238"/>
    </row>
    <row r="31" spans="1:85" ht="22.5" customHeight="1" thickBot="1" x14ac:dyDescent="0.3">
      <c r="A31" s="286" t="s">
        <v>320</v>
      </c>
      <c r="B31" s="286"/>
      <c r="C31" s="287"/>
      <c r="D31" s="64">
        <f>SUM(D24:D30)</f>
        <v>26432</v>
      </c>
      <c r="E31" s="64">
        <f t="shared" ref="E31:CF31" si="6">SUM(E24:E30)</f>
        <v>778</v>
      </c>
      <c r="F31" s="64">
        <f t="shared" si="6"/>
        <v>61548</v>
      </c>
      <c r="G31" s="64">
        <f>SUM(G24:G30)</f>
        <v>25276</v>
      </c>
      <c r="H31" s="64">
        <f t="shared" si="6"/>
        <v>0</v>
      </c>
      <c r="I31" s="64">
        <f t="shared" si="6"/>
        <v>54941</v>
      </c>
      <c r="J31" s="64">
        <f t="shared" si="6"/>
        <v>26436</v>
      </c>
      <c r="K31" s="64">
        <f t="shared" si="6"/>
        <v>310</v>
      </c>
      <c r="L31" s="64">
        <f t="shared" si="6"/>
        <v>10036</v>
      </c>
      <c r="M31" s="64">
        <f>SUM(M24:M30)</f>
        <v>25546</v>
      </c>
      <c r="N31" s="64">
        <f>SUM(N24:N30)</f>
        <v>2416</v>
      </c>
      <c r="O31" s="64">
        <f>SUM(O24:O30)</f>
        <v>13810</v>
      </c>
      <c r="P31" s="64">
        <f t="shared" si="6"/>
        <v>25540</v>
      </c>
      <c r="Q31" s="64">
        <f t="shared" si="6"/>
        <v>500</v>
      </c>
      <c r="R31" s="64">
        <f t="shared" si="6"/>
        <v>10311</v>
      </c>
      <c r="S31" s="64">
        <f t="shared" ref="S31:X31" si="7">SUM(S24:S30)</f>
        <v>28392</v>
      </c>
      <c r="T31" s="64">
        <f t="shared" si="7"/>
        <v>1779</v>
      </c>
      <c r="U31" s="64">
        <f t="shared" si="7"/>
        <v>12375</v>
      </c>
      <c r="V31" s="64">
        <f t="shared" si="7"/>
        <v>25923</v>
      </c>
      <c r="W31" s="64">
        <f t="shared" si="7"/>
        <v>1150</v>
      </c>
      <c r="X31" s="64">
        <f t="shared" si="7"/>
        <v>10722</v>
      </c>
      <c r="Y31" s="64">
        <f t="shared" si="6"/>
        <v>28595</v>
      </c>
      <c r="Z31" s="64">
        <f t="shared" si="6"/>
        <v>2958</v>
      </c>
      <c r="AA31" s="64">
        <f t="shared" si="6"/>
        <v>14906</v>
      </c>
      <c r="AB31" s="64">
        <f t="shared" ref="AB31:AD31" si="8">SUM(AB24:AB30)</f>
        <v>26213</v>
      </c>
      <c r="AC31" s="64">
        <f t="shared" si="8"/>
        <v>2550</v>
      </c>
      <c r="AD31" s="64">
        <f t="shared" si="8"/>
        <v>10872</v>
      </c>
      <c r="AE31" s="64">
        <f t="shared" si="6"/>
        <v>27320</v>
      </c>
      <c r="AF31" s="64">
        <f t="shared" si="6"/>
        <v>876</v>
      </c>
      <c r="AG31" s="64">
        <f t="shared" si="6"/>
        <v>11299</v>
      </c>
      <c r="AH31" s="64">
        <f t="shared" ref="AH31:AJ31" si="9">SUM(AH24:AH30)</f>
        <v>28536</v>
      </c>
      <c r="AI31" s="64">
        <f t="shared" si="9"/>
        <v>3500</v>
      </c>
      <c r="AJ31" s="64">
        <f t="shared" si="9"/>
        <v>54215</v>
      </c>
      <c r="AK31" s="64">
        <f t="shared" ref="AK31:AP31" si="10">SUM(AK24:AK30)</f>
        <v>28029</v>
      </c>
      <c r="AL31" s="64">
        <f t="shared" si="10"/>
        <v>353</v>
      </c>
      <c r="AM31" s="64">
        <f t="shared" si="10"/>
        <v>46149</v>
      </c>
      <c r="AN31" s="64">
        <f t="shared" si="10"/>
        <v>26675</v>
      </c>
      <c r="AO31" s="64">
        <f t="shared" si="10"/>
        <v>2750</v>
      </c>
      <c r="AP31" s="64">
        <f t="shared" si="10"/>
        <v>10817</v>
      </c>
      <c r="AQ31" s="64">
        <f t="shared" si="6"/>
        <v>28737</v>
      </c>
      <c r="AR31" s="64">
        <f t="shared" si="6"/>
        <v>3199</v>
      </c>
      <c r="AS31" s="64">
        <f t="shared" si="6"/>
        <v>15141</v>
      </c>
      <c r="AT31" s="64">
        <f t="shared" si="6"/>
        <v>26076</v>
      </c>
      <c r="AU31" s="64">
        <f t="shared" si="6"/>
        <v>3500</v>
      </c>
      <c r="AV31" s="64">
        <f t="shared" si="6"/>
        <v>10258</v>
      </c>
      <c r="AW31" s="64">
        <f t="shared" ref="AW31:AY31" si="11">SUM(AW24:AW30)</f>
        <v>27382</v>
      </c>
      <c r="AX31" s="64">
        <f t="shared" si="11"/>
        <v>31</v>
      </c>
      <c r="AY31" s="64">
        <f t="shared" si="11"/>
        <v>10766</v>
      </c>
      <c r="AZ31" s="64">
        <f t="shared" si="6"/>
        <v>26070</v>
      </c>
      <c r="BA31" s="64">
        <f t="shared" si="6"/>
        <v>5000</v>
      </c>
      <c r="BB31" s="64">
        <f t="shared" si="6"/>
        <v>48145</v>
      </c>
      <c r="BC31" s="64">
        <f t="shared" si="6"/>
        <v>25898</v>
      </c>
      <c r="BD31" s="64">
        <f t="shared" si="6"/>
        <v>0</v>
      </c>
      <c r="BE31" s="64">
        <f t="shared" si="6"/>
        <v>37500</v>
      </c>
      <c r="BF31" s="64">
        <f t="shared" ref="BF31:BH31" si="12">SUM(BF24:BF30)</f>
        <v>25525</v>
      </c>
      <c r="BG31" s="64">
        <f t="shared" si="12"/>
        <v>10605</v>
      </c>
      <c r="BH31" s="64">
        <f t="shared" si="12"/>
        <v>10751</v>
      </c>
      <c r="BI31" s="64">
        <f t="shared" si="6"/>
        <v>25631</v>
      </c>
      <c r="BJ31" s="64">
        <f t="shared" si="6"/>
        <v>200</v>
      </c>
      <c r="BK31" s="64">
        <f t="shared" si="6"/>
        <v>11605</v>
      </c>
      <c r="BL31" s="64">
        <f t="shared" si="6"/>
        <v>25844</v>
      </c>
      <c r="BM31" s="64">
        <f t="shared" si="6"/>
        <v>250</v>
      </c>
      <c r="BN31" s="64">
        <f t="shared" si="6"/>
        <v>10110</v>
      </c>
      <c r="BO31" s="64">
        <f t="shared" si="6"/>
        <v>83944</v>
      </c>
      <c r="BP31" s="64">
        <f t="shared" si="6"/>
        <v>0</v>
      </c>
      <c r="BQ31" s="64">
        <f t="shared" si="6"/>
        <v>11195</v>
      </c>
      <c r="BR31" s="64">
        <f t="shared" si="6"/>
        <v>373205</v>
      </c>
      <c r="BS31" s="64">
        <f t="shared" si="6"/>
        <v>30893</v>
      </c>
      <c r="BT31" s="64">
        <f t="shared" si="6"/>
        <v>258991</v>
      </c>
      <c r="BU31" s="64">
        <f t="shared" si="6"/>
        <v>390962</v>
      </c>
      <c r="BV31" s="64">
        <f t="shared" si="6"/>
        <v>23900</v>
      </c>
      <c r="BW31" s="64">
        <f t="shared" si="6"/>
        <v>264429</v>
      </c>
      <c r="BX31" s="64">
        <f t="shared" si="6"/>
        <v>408539</v>
      </c>
      <c r="BY31" s="64">
        <f t="shared" si="6"/>
        <v>15743</v>
      </c>
      <c r="BZ31" s="64">
        <f t="shared" si="6"/>
        <v>267564</v>
      </c>
      <c r="CA31" s="64">
        <f t="shared" si="6"/>
        <v>428185</v>
      </c>
      <c r="CB31" s="64">
        <f t="shared" si="6"/>
        <v>13800</v>
      </c>
      <c r="CC31" s="64">
        <f t="shared" si="6"/>
        <v>274525</v>
      </c>
      <c r="CD31" s="64">
        <f t="shared" si="6"/>
        <v>448450</v>
      </c>
      <c r="CE31" s="64">
        <f t="shared" si="6"/>
        <v>15788</v>
      </c>
      <c r="CF31" s="64">
        <f t="shared" si="6"/>
        <v>281832</v>
      </c>
    </row>
    <row r="32" spans="1:85" ht="22.5" customHeight="1" x14ac:dyDescent="0.25">
      <c r="A32" s="237"/>
      <c r="B32" s="237"/>
      <c r="C32" s="237"/>
      <c r="D32" s="70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</row>
    <row r="33" spans="1:85" ht="24.75" customHeight="1" x14ac:dyDescent="0.25">
      <c r="A33" s="282" t="s">
        <v>192</v>
      </c>
      <c r="B33" s="282"/>
      <c r="C33" s="288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6"/>
      <c r="CB33" s="67"/>
      <c r="CC33" s="67"/>
      <c r="CD33" s="68"/>
      <c r="CE33" s="68"/>
      <c r="CF33" s="69"/>
    </row>
    <row r="34" spans="1:85" ht="20.100000000000001" customHeight="1" x14ac:dyDescent="0.25">
      <c r="A34" s="21" t="s">
        <v>21</v>
      </c>
      <c r="B34" s="21" t="s">
        <v>22</v>
      </c>
      <c r="C34" s="21" t="s">
        <v>23</v>
      </c>
      <c r="D34" s="22">
        <v>1820</v>
      </c>
      <c r="E34" s="22"/>
      <c r="F34" s="22">
        <v>36</v>
      </c>
      <c r="G34" s="22">
        <v>3508</v>
      </c>
      <c r="H34" s="22">
        <v>0</v>
      </c>
      <c r="I34" s="22">
        <v>36</v>
      </c>
      <c r="J34" s="22">
        <v>1694</v>
      </c>
      <c r="K34" s="22"/>
      <c r="L34" s="22">
        <v>36</v>
      </c>
      <c r="M34" s="22">
        <v>2475</v>
      </c>
      <c r="N34" s="22"/>
      <c r="O34" s="22">
        <v>36</v>
      </c>
      <c r="P34" s="22">
        <v>1825</v>
      </c>
      <c r="Q34" s="22">
        <v>19</v>
      </c>
      <c r="R34" s="22">
        <v>36</v>
      </c>
      <c r="S34" s="22">
        <v>2957</v>
      </c>
      <c r="T34" s="22"/>
      <c r="U34" s="22">
        <v>36</v>
      </c>
      <c r="V34" s="22">
        <v>1820</v>
      </c>
      <c r="W34" s="22"/>
      <c r="X34" s="22">
        <v>36</v>
      </c>
      <c r="Y34" s="22">
        <v>11607</v>
      </c>
      <c r="Z34" s="22"/>
      <c r="AA34" s="22">
        <v>36</v>
      </c>
      <c r="AB34" s="22">
        <v>2058</v>
      </c>
      <c r="AC34" s="22"/>
      <c r="AD34" s="22">
        <v>36</v>
      </c>
      <c r="AE34" s="22">
        <v>2734</v>
      </c>
      <c r="AF34" s="22"/>
      <c r="AG34" s="22">
        <v>36</v>
      </c>
      <c r="AH34" s="22">
        <v>1901</v>
      </c>
      <c r="AI34" s="22"/>
      <c r="AJ34" s="22">
        <v>36</v>
      </c>
      <c r="AK34" s="22">
        <v>4558</v>
      </c>
      <c r="AL34" s="22">
        <v>39</v>
      </c>
      <c r="AM34" s="22">
        <v>36</v>
      </c>
      <c r="AN34" s="22">
        <v>2025</v>
      </c>
      <c r="AO34" s="22"/>
      <c r="AP34" s="22">
        <v>36</v>
      </c>
      <c r="AQ34" s="22">
        <v>4521</v>
      </c>
      <c r="AR34" s="22"/>
      <c r="AS34" s="22">
        <v>36</v>
      </c>
      <c r="AT34" s="22">
        <v>2035</v>
      </c>
      <c r="AU34" s="22"/>
      <c r="AV34" s="22">
        <v>36</v>
      </c>
      <c r="AW34" s="22">
        <v>2836</v>
      </c>
      <c r="AX34" s="22"/>
      <c r="AY34" s="22">
        <v>36</v>
      </c>
      <c r="AZ34" s="22">
        <v>2179</v>
      </c>
      <c r="BA34" s="22"/>
      <c r="BB34" s="22">
        <v>36</v>
      </c>
      <c r="BC34" s="22">
        <v>-6428</v>
      </c>
      <c r="BD34" s="22"/>
      <c r="BE34" s="22">
        <v>36</v>
      </c>
      <c r="BF34" s="22">
        <v>1870</v>
      </c>
      <c r="BG34" s="22"/>
      <c r="BH34" s="22">
        <v>36</v>
      </c>
      <c r="BI34" s="22">
        <v>2615</v>
      </c>
      <c r="BJ34" s="22"/>
      <c r="BK34" s="22">
        <v>36</v>
      </c>
      <c r="BL34" s="22">
        <v>2070</v>
      </c>
      <c r="BM34" s="22"/>
      <c r="BN34" s="22">
        <v>36</v>
      </c>
      <c r="BO34" s="22">
        <v>16150</v>
      </c>
      <c r="BP34" s="22"/>
      <c r="BQ34" s="22">
        <v>36</v>
      </c>
      <c r="BR34" s="22">
        <v>37445</v>
      </c>
      <c r="BS34" s="22">
        <v>19</v>
      </c>
      <c r="BT34" s="22">
        <v>428</v>
      </c>
      <c r="BU34" s="22">
        <v>38706</v>
      </c>
      <c r="BV34" s="22">
        <v>21</v>
      </c>
      <c r="BW34" s="22">
        <v>449</v>
      </c>
      <c r="BX34" s="38">
        <v>40518</v>
      </c>
      <c r="BY34" s="22">
        <v>18</v>
      </c>
      <c r="BZ34" s="22">
        <v>471</v>
      </c>
      <c r="CA34" s="39">
        <v>42460</v>
      </c>
      <c r="CB34" s="35">
        <v>19</v>
      </c>
      <c r="CC34" s="35">
        <v>495</v>
      </c>
      <c r="CD34" s="57">
        <v>44514</v>
      </c>
      <c r="CE34" s="57">
        <v>19</v>
      </c>
      <c r="CF34" s="58">
        <v>520</v>
      </c>
      <c r="CG34" s="238"/>
    </row>
    <row r="35" spans="1:85" ht="28.35" customHeight="1" x14ac:dyDescent="0.25">
      <c r="A35" s="21" t="s">
        <v>24</v>
      </c>
      <c r="B35" s="21" t="s">
        <v>25</v>
      </c>
      <c r="C35" s="21" t="s">
        <v>26</v>
      </c>
      <c r="D35" s="22">
        <v>5227</v>
      </c>
      <c r="E35" s="22">
        <v>45</v>
      </c>
      <c r="F35" s="22">
        <v>771</v>
      </c>
      <c r="G35" s="22">
        <v>5579</v>
      </c>
      <c r="H35" s="22">
        <v>0</v>
      </c>
      <c r="I35" s="22">
        <v>123</v>
      </c>
      <c r="J35" s="22">
        <v>5227</v>
      </c>
      <c r="K35" s="22"/>
      <c r="L35" s="22">
        <v>772</v>
      </c>
      <c r="M35" s="22">
        <v>5417</v>
      </c>
      <c r="N35" s="22"/>
      <c r="O35" s="22">
        <v>592</v>
      </c>
      <c r="P35" s="22">
        <v>5227</v>
      </c>
      <c r="Q35" s="22"/>
      <c r="R35" s="22">
        <v>771</v>
      </c>
      <c r="S35" s="22">
        <v>7050</v>
      </c>
      <c r="T35" s="22"/>
      <c r="U35" s="22">
        <v>308</v>
      </c>
      <c r="V35" s="22">
        <v>5244</v>
      </c>
      <c r="W35" s="22"/>
      <c r="X35" s="22">
        <v>817</v>
      </c>
      <c r="Y35" s="22">
        <v>5563</v>
      </c>
      <c r="Z35" s="22"/>
      <c r="AA35" s="22">
        <v>407</v>
      </c>
      <c r="AB35" s="22">
        <v>7594</v>
      </c>
      <c r="AC35" s="22"/>
      <c r="AD35" s="22">
        <v>817</v>
      </c>
      <c r="AE35" s="22">
        <v>5444</v>
      </c>
      <c r="AF35" s="22"/>
      <c r="AG35" s="22">
        <v>380</v>
      </c>
      <c r="AH35" s="22">
        <v>5160</v>
      </c>
      <c r="AI35" s="22"/>
      <c r="AJ35" s="22">
        <v>795</v>
      </c>
      <c r="AK35" s="22">
        <v>5210</v>
      </c>
      <c r="AL35" s="22"/>
      <c r="AM35" s="22">
        <v>343</v>
      </c>
      <c r="AN35" s="22">
        <v>5249</v>
      </c>
      <c r="AO35" s="22"/>
      <c r="AP35" s="22">
        <v>772</v>
      </c>
      <c r="AQ35" s="22">
        <v>5511</v>
      </c>
      <c r="AR35" s="22"/>
      <c r="AS35" s="22">
        <v>424</v>
      </c>
      <c r="AT35" s="22">
        <v>5207</v>
      </c>
      <c r="AU35" s="22"/>
      <c r="AV35" s="22">
        <v>771</v>
      </c>
      <c r="AW35" s="22">
        <v>5688</v>
      </c>
      <c r="AX35" s="22"/>
      <c r="AY35" s="22">
        <v>374</v>
      </c>
      <c r="AZ35" s="22">
        <v>5133</v>
      </c>
      <c r="BA35" s="22"/>
      <c r="BB35" s="22">
        <v>770</v>
      </c>
      <c r="BC35" s="22">
        <v>5967</v>
      </c>
      <c r="BD35" s="22"/>
      <c r="BE35" s="22">
        <v>360</v>
      </c>
      <c r="BF35" s="22">
        <v>5298</v>
      </c>
      <c r="BG35" s="22"/>
      <c r="BH35" s="22">
        <v>771</v>
      </c>
      <c r="BI35" s="22">
        <v>5703</v>
      </c>
      <c r="BJ35" s="22"/>
      <c r="BK35" s="22">
        <v>400</v>
      </c>
      <c r="BL35" s="22">
        <v>5213</v>
      </c>
      <c r="BM35" s="22"/>
      <c r="BN35" s="22">
        <v>771</v>
      </c>
      <c r="BO35" s="22">
        <v>41202</v>
      </c>
      <c r="BP35" s="22"/>
      <c r="BQ35" s="22">
        <v>832</v>
      </c>
      <c r="BR35" s="22">
        <v>100977</v>
      </c>
      <c r="BS35" s="22">
        <v>45</v>
      </c>
      <c r="BT35" s="22">
        <v>9429</v>
      </c>
      <c r="BU35" s="22">
        <v>105308</v>
      </c>
      <c r="BV35" s="22">
        <v>51</v>
      </c>
      <c r="BW35" s="22">
        <v>9485</v>
      </c>
      <c r="BX35" s="38">
        <v>109101</v>
      </c>
      <c r="BY35" s="22">
        <v>42</v>
      </c>
      <c r="BZ35" s="22">
        <v>9544</v>
      </c>
      <c r="CA35" s="39">
        <v>113687</v>
      </c>
      <c r="CB35" s="35">
        <v>45</v>
      </c>
      <c r="CC35" s="35">
        <v>9605</v>
      </c>
      <c r="CD35" s="57">
        <v>118485</v>
      </c>
      <c r="CE35" s="57">
        <v>45</v>
      </c>
      <c r="CF35" s="58">
        <v>9670</v>
      </c>
      <c r="CG35" s="238"/>
    </row>
    <row r="36" spans="1:85" ht="20.100000000000001" customHeight="1" x14ac:dyDescent="0.25">
      <c r="A36" s="21" t="s">
        <v>196</v>
      </c>
      <c r="B36" s="21" t="s">
        <v>27</v>
      </c>
      <c r="C36" s="21" t="s">
        <v>28</v>
      </c>
      <c r="D36" s="22">
        <v>1736</v>
      </c>
      <c r="E36" s="22">
        <v>13</v>
      </c>
      <c r="F36" s="22">
        <v>929</v>
      </c>
      <c r="G36" s="22">
        <v>1577</v>
      </c>
      <c r="H36" s="22">
        <v>0</v>
      </c>
      <c r="I36" s="22">
        <v>899</v>
      </c>
      <c r="J36" s="22">
        <v>1781</v>
      </c>
      <c r="K36" s="22"/>
      <c r="L36" s="22">
        <v>1265</v>
      </c>
      <c r="M36" s="22">
        <v>1644</v>
      </c>
      <c r="N36" s="22"/>
      <c r="O36" s="22">
        <v>1211</v>
      </c>
      <c r="P36" s="22">
        <v>1691</v>
      </c>
      <c r="Q36" s="22"/>
      <c r="R36" s="22">
        <v>951</v>
      </c>
      <c r="S36" s="22">
        <v>1565</v>
      </c>
      <c r="T36" s="22"/>
      <c r="U36" s="22">
        <v>348</v>
      </c>
      <c r="V36" s="22">
        <v>1746</v>
      </c>
      <c r="W36" s="22">
        <v>13</v>
      </c>
      <c r="X36" s="22">
        <v>1414</v>
      </c>
      <c r="Y36" s="22">
        <v>1710</v>
      </c>
      <c r="Z36" s="22"/>
      <c r="AA36" s="22">
        <v>1225</v>
      </c>
      <c r="AB36" s="22">
        <v>1719</v>
      </c>
      <c r="AC36" s="22"/>
      <c r="AD36" s="22">
        <v>949</v>
      </c>
      <c r="AE36" s="22">
        <v>1734</v>
      </c>
      <c r="AF36" s="22"/>
      <c r="AG36" s="22">
        <v>2332</v>
      </c>
      <c r="AH36" s="22">
        <v>1855</v>
      </c>
      <c r="AI36" s="22"/>
      <c r="AJ36" s="22">
        <v>1384</v>
      </c>
      <c r="AK36" s="22">
        <v>1649</v>
      </c>
      <c r="AL36" s="22"/>
      <c r="AM36" s="22">
        <v>242</v>
      </c>
      <c r="AN36" s="22">
        <v>1803</v>
      </c>
      <c r="AO36" s="22"/>
      <c r="AP36" s="22">
        <v>-443</v>
      </c>
      <c r="AQ36" s="22">
        <v>1789</v>
      </c>
      <c r="AR36" s="22"/>
      <c r="AS36" s="22">
        <v>1316</v>
      </c>
      <c r="AT36" s="22">
        <v>1749</v>
      </c>
      <c r="AU36" s="22"/>
      <c r="AV36" s="22">
        <v>1105</v>
      </c>
      <c r="AW36" s="22">
        <v>1720</v>
      </c>
      <c r="AX36" s="22"/>
      <c r="AY36" s="22">
        <v>2066</v>
      </c>
      <c r="AZ36" s="22">
        <v>1758</v>
      </c>
      <c r="BA36" s="22"/>
      <c r="BB36" s="22">
        <v>1153</v>
      </c>
      <c r="BC36" s="22">
        <v>1775</v>
      </c>
      <c r="BD36" s="22"/>
      <c r="BE36" s="22">
        <v>341</v>
      </c>
      <c r="BF36" s="22">
        <v>1732</v>
      </c>
      <c r="BG36" s="22"/>
      <c r="BH36" s="22">
        <v>1155</v>
      </c>
      <c r="BI36" s="22">
        <v>1700</v>
      </c>
      <c r="BJ36" s="22"/>
      <c r="BK36" s="22">
        <v>1913</v>
      </c>
      <c r="BL36" s="22">
        <v>1792</v>
      </c>
      <c r="BM36" s="22"/>
      <c r="BN36" s="22">
        <v>1222</v>
      </c>
      <c r="BO36" s="22">
        <v>2785</v>
      </c>
      <c r="BP36" s="22"/>
      <c r="BQ36" s="22">
        <v>1302</v>
      </c>
      <c r="BR36" s="22">
        <v>22145</v>
      </c>
      <c r="BS36" s="22">
        <v>25</v>
      </c>
      <c r="BT36" s="22">
        <v>12384</v>
      </c>
      <c r="BU36" s="22">
        <v>23222</v>
      </c>
      <c r="BV36" s="22">
        <v>28</v>
      </c>
      <c r="BW36" s="22">
        <v>12584</v>
      </c>
      <c r="BX36" s="38">
        <v>24085</v>
      </c>
      <c r="BY36" s="22">
        <v>23</v>
      </c>
      <c r="BZ36" s="22">
        <v>12794</v>
      </c>
      <c r="CA36" s="39">
        <v>25183</v>
      </c>
      <c r="CB36" s="35">
        <v>25</v>
      </c>
      <c r="CC36" s="35">
        <v>13015</v>
      </c>
      <c r="CD36" s="57">
        <v>26326</v>
      </c>
      <c r="CE36" s="57">
        <v>25</v>
      </c>
      <c r="CF36" s="58">
        <v>13247</v>
      </c>
      <c r="CG36" s="238"/>
    </row>
    <row r="37" spans="1:85" ht="20.100000000000001" customHeight="1" thickBot="1" x14ac:dyDescent="0.3">
      <c r="A37" s="21" t="s">
        <v>193</v>
      </c>
      <c r="B37" s="21" t="s">
        <v>194</v>
      </c>
      <c r="C37" s="21" t="s">
        <v>195</v>
      </c>
      <c r="D37" s="55">
        <v>86</v>
      </c>
      <c r="E37" s="22"/>
      <c r="F37" s="22">
        <v>0</v>
      </c>
      <c r="G37" s="22">
        <v>78</v>
      </c>
      <c r="H37" s="22">
        <v>0</v>
      </c>
      <c r="I37" s="22"/>
      <c r="J37" s="22">
        <v>86</v>
      </c>
      <c r="K37" s="22"/>
      <c r="L37" s="22">
        <v>0</v>
      </c>
      <c r="M37" s="22">
        <v>78</v>
      </c>
      <c r="N37" s="22"/>
      <c r="O37" s="22">
        <v>0</v>
      </c>
      <c r="P37" s="22">
        <v>86</v>
      </c>
      <c r="Q37" s="22"/>
      <c r="R37" s="22">
        <v>0</v>
      </c>
      <c r="S37" s="22">
        <v>78</v>
      </c>
      <c r="T37" s="22"/>
      <c r="U37" s="22">
        <v>0</v>
      </c>
      <c r="V37" s="22">
        <v>86</v>
      </c>
      <c r="W37" s="22"/>
      <c r="X37" s="22">
        <v>0</v>
      </c>
      <c r="Y37" s="22">
        <v>14</v>
      </c>
      <c r="Z37" s="22"/>
      <c r="AA37" s="22"/>
      <c r="AB37" s="22">
        <v>86</v>
      </c>
      <c r="AC37" s="22"/>
      <c r="AD37" s="22">
        <v>0</v>
      </c>
      <c r="AE37" s="22">
        <v>14</v>
      </c>
      <c r="AF37" s="22"/>
      <c r="AG37" s="22">
        <v>0</v>
      </c>
      <c r="AH37" s="22">
        <v>86</v>
      </c>
      <c r="AI37" s="22"/>
      <c r="AJ37" s="22">
        <v>0</v>
      </c>
      <c r="AK37" s="22">
        <v>14</v>
      </c>
      <c r="AL37" s="22"/>
      <c r="AM37" s="22">
        <v>0</v>
      </c>
      <c r="AN37" s="22">
        <v>86</v>
      </c>
      <c r="AO37" s="22"/>
      <c r="AP37" s="22">
        <v>0</v>
      </c>
      <c r="AQ37" s="22">
        <v>14</v>
      </c>
      <c r="AR37" s="22"/>
      <c r="AS37" s="22">
        <v>0</v>
      </c>
      <c r="AT37" s="22">
        <v>86</v>
      </c>
      <c r="AU37" s="22"/>
      <c r="AV37" s="22">
        <v>0</v>
      </c>
      <c r="AW37" s="22">
        <v>132</v>
      </c>
      <c r="AX37" s="22"/>
      <c r="AY37" s="22">
        <v>0</v>
      </c>
      <c r="AZ37" s="22">
        <v>86</v>
      </c>
      <c r="BA37" s="22"/>
      <c r="BB37" s="22">
        <v>0</v>
      </c>
      <c r="BC37" s="22">
        <v>73</v>
      </c>
      <c r="BD37" s="22"/>
      <c r="BE37" s="22">
        <v>0</v>
      </c>
      <c r="BF37" s="22">
        <v>88</v>
      </c>
      <c r="BG37" s="22"/>
      <c r="BH37" s="22">
        <v>0</v>
      </c>
      <c r="BI37" s="22">
        <v>73</v>
      </c>
      <c r="BJ37" s="22"/>
      <c r="BK37" s="22">
        <v>0</v>
      </c>
      <c r="BL37" s="22">
        <v>86</v>
      </c>
      <c r="BM37" s="22"/>
      <c r="BN37" s="22">
        <v>0</v>
      </c>
      <c r="BO37" s="22">
        <v>87</v>
      </c>
      <c r="BP37" s="22"/>
      <c r="BQ37" s="22">
        <v>0</v>
      </c>
      <c r="BR37" s="22">
        <v>1037</v>
      </c>
      <c r="BS37" s="22"/>
      <c r="BT37" s="22">
        <v>0</v>
      </c>
      <c r="BU37" s="22">
        <v>1084</v>
      </c>
      <c r="BV37" s="22"/>
      <c r="BW37" s="22">
        <v>0</v>
      </c>
      <c r="BX37" s="22">
        <v>1134</v>
      </c>
      <c r="BY37" s="22"/>
      <c r="BZ37" s="22">
        <v>0</v>
      </c>
      <c r="CA37" s="39">
        <v>1187</v>
      </c>
      <c r="CB37" s="35"/>
      <c r="CC37" s="35">
        <v>0</v>
      </c>
      <c r="CD37" s="57">
        <v>1243</v>
      </c>
      <c r="CE37" s="57"/>
      <c r="CF37" s="58">
        <v>0</v>
      </c>
    </row>
    <row r="38" spans="1:85" ht="21" customHeight="1" thickBot="1" x14ac:dyDescent="0.3">
      <c r="A38" s="289" t="s">
        <v>321</v>
      </c>
      <c r="B38" s="289"/>
      <c r="C38" s="290"/>
      <c r="D38" s="64">
        <f>SUM(D33:D37)</f>
        <v>8869</v>
      </c>
      <c r="E38" s="64">
        <f t="shared" ref="E38:CF38" si="13">SUM(E33:E37)</f>
        <v>58</v>
      </c>
      <c r="F38" s="64">
        <f t="shared" si="13"/>
        <v>1736</v>
      </c>
      <c r="G38" s="64">
        <f>SUM(G33:G37)</f>
        <v>10742</v>
      </c>
      <c r="H38" s="64">
        <f t="shared" si="13"/>
        <v>0</v>
      </c>
      <c r="I38" s="64">
        <f t="shared" si="13"/>
        <v>1058</v>
      </c>
      <c r="J38" s="64">
        <f t="shared" si="13"/>
        <v>8788</v>
      </c>
      <c r="K38" s="64">
        <f t="shared" si="13"/>
        <v>0</v>
      </c>
      <c r="L38" s="64">
        <f t="shared" si="13"/>
        <v>2073</v>
      </c>
      <c r="M38" s="64">
        <f>SUM(M34:M37)</f>
        <v>9614</v>
      </c>
      <c r="N38" s="64">
        <f>SUM(N34:N37)</f>
        <v>0</v>
      </c>
      <c r="O38" s="64">
        <f>SUM(O34:O37)</f>
        <v>1839</v>
      </c>
      <c r="P38" s="64">
        <f t="shared" si="13"/>
        <v>8829</v>
      </c>
      <c r="Q38" s="64">
        <f t="shared" si="13"/>
        <v>19</v>
      </c>
      <c r="R38" s="64">
        <f t="shared" si="13"/>
        <v>1758</v>
      </c>
      <c r="S38" s="64">
        <f t="shared" ref="S38:X38" si="14">SUM(S33:S37)</f>
        <v>11650</v>
      </c>
      <c r="T38" s="64">
        <f t="shared" si="14"/>
        <v>0</v>
      </c>
      <c r="U38" s="64">
        <f t="shared" si="14"/>
        <v>692</v>
      </c>
      <c r="V38" s="64">
        <f t="shared" si="14"/>
        <v>8896</v>
      </c>
      <c r="W38" s="64">
        <f t="shared" si="14"/>
        <v>13</v>
      </c>
      <c r="X38" s="64">
        <f t="shared" si="14"/>
        <v>2267</v>
      </c>
      <c r="Y38" s="64">
        <f t="shared" si="13"/>
        <v>18894</v>
      </c>
      <c r="Z38" s="64">
        <f t="shared" si="13"/>
        <v>0</v>
      </c>
      <c r="AA38" s="64">
        <f t="shared" si="13"/>
        <v>1668</v>
      </c>
      <c r="AB38" s="64">
        <f t="shared" ref="AB38:AD38" si="15">SUM(AB33:AB37)</f>
        <v>11457</v>
      </c>
      <c r="AC38" s="64">
        <f t="shared" si="15"/>
        <v>0</v>
      </c>
      <c r="AD38" s="64">
        <f t="shared" si="15"/>
        <v>1802</v>
      </c>
      <c r="AE38" s="64">
        <f t="shared" si="13"/>
        <v>9926</v>
      </c>
      <c r="AF38" s="64">
        <f t="shared" si="13"/>
        <v>0</v>
      </c>
      <c r="AG38" s="64">
        <f t="shared" si="13"/>
        <v>2748</v>
      </c>
      <c r="AH38" s="64">
        <f t="shared" ref="AH38:AJ38" si="16">SUM(AH33:AH37)</f>
        <v>9002</v>
      </c>
      <c r="AI38" s="64">
        <f t="shared" si="16"/>
        <v>0</v>
      </c>
      <c r="AJ38" s="64">
        <f t="shared" si="16"/>
        <v>2215</v>
      </c>
      <c r="AK38" s="64">
        <f t="shared" ref="AK38:AO38" si="17">SUM(AK33:AK37)</f>
        <v>11431</v>
      </c>
      <c r="AL38" s="64">
        <f t="shared" si="17"/>
        <v>39</v>
      </c>
      <c r="AM38" s="64">
        <f t="shared" si="17"/>
        <v>621</v>
      </c>
      <c r="AN38" s="64">
        <f t="shared" si="17"/>
        <v>9163</v>
      </c>
      <c r="AO38" s="64">
        <f t="shared" si="17"/>
        <v>0</v>
      </c>
      <c r="AP38" s="64">
        <f>SUM(AP33:AP37)</f>
        <v>365</v>
      </c>
      <c r="AQ38" s="64">
        <f t="shared" si="13"/>
        <v>11835</v>
      </c>
      <c r="AR38" s="64">
        <f t="shared" si="13"/>
        <v>0</v>
      </c>
      <c r="AS38" s="64">
        <f>SUM(AS33:AS37)</f>
        <v>1776</v>
      </c>
      <c r="AT38" s="64">
        <f t="shared" si="13"/>
        <v>9077</v>
      </c>
      <c r="AU38" s="64">
        <f t="shared" si="13"/>
        <v>0</v>
      </c>
      <c r="AV38" s="64">
        <f t="shared" si="13"/>
        <v>1912</v>
      </c>
      <c r="AW38" s="64">
        <f t="shared" ref="AW38:AY38" si="18">SUM(AW33:AW37)</f>
        <v>10376</v>
      </c>
      <c r="AX38" s="64">
        <f t="shared" si="18"/>
        <v>0</v>
      </c>
      <c r="AY38" s="64">
        <f t="shared" si="18"/>
        <v>2476</v>
      </c>
      <c r="AZ38" s="64">
        <f t="shared" si="13"/>
        <v>9156</v>
      </c>
      <c r="BA38" s="64">
        <f t="shared" si="13"/>
        <v>0</v>
      </c>
      <c r="BB38" s="64">
        <f t="shared" si="13"/>
        <v>1959</v>
      </c>
      <c r="BC38" s="64">
        <f t="shared" si="13"/>
        <v>1387</v>
      </c>
      <c r="BD38" s="64">
        <f t="shared" si="13"/>
        <v>0</v>
      </c>
      <c r="BE38" s="64">
        <f t="shared" si="13"/>
        <v>737</v>
      </c>
      <c r="BF38" s="64">
        <f t="shared" ref="BF38:BH38" si="19">SUM(BF33:BF37)</f>
        <v>8988</v>
      </c>
      <c r="BG38" s="64">
        <f t="shared" si="19"/>
        <v>0</v>
      </c>
      <c r="BH38" s="64">
        <f t="shared" si="19"/>
        <v>1962</v>
      </c>
      <c r="BI38" s="64">
        <f t="shared" si="13"/>
        <v>10091</v>
      </c>
      <c r="BJ38" s="64">
        <f t="shared" si="13"/>
        <v>0</v>
      </c>
      <c r="BK38" s="64">
        <f t="shared" si="13"/>
        <v>2349</v>
      </c>
      <c r="BL38" s="64">
        <f t="shared" si="13"/>
        <v>9161</v>
      </c>
      <c r="BM38" s="64">
        <f t="shared" si="13"/>
        <v>0</v>
      </c>
      <c r="BN38" s="64">
        <f t="shared" si="13"/>
        <v>2029</v>
      </c>
      <c r="BO38" s="64">
        <f t="shared" si="13"/>
        <v>60224</v>
      </c>
      <c r="BP38" s="64">
        <f t="shared" si="13"/>
        <v>0</v>
      </c>
      <c r="BQ38" s="64">
        <f t="shared" si="13"/>
        <v>2170</v>
      </c>
      <c r="BR38" s="64">
        <f t="shared" si="13"/>
        <v>161604</v>
      </c>
      <c r="BS38" s="64">
        <f t="shared" si="13"/>
        <v>89</v>
      </c>
      <c r="BT38" s="64">
        <f t="shared" si="13"/>
        <v>22241</v>
      </c>
      <c r="BU38" s="64">
        <f t="shared" si="13"/>
        <v>168320</v>
      </c>
      <c r="BV38" s="64">
        <f t="shared" si="13"/>
        <v>100</v>
      </c>
      <c r="BW38" s="64">
        <f t="shared" si="13"/>
        <v>22518</v>
      </c>
      <c r="BX38" s="64">
        <f t="shared" si="13"/>
        <v>174838</v>
      </c>
      <c r="BY38" s="64">
        <f t="shared" si="13"/>
        <v>83</v>
      </c>
      <c r="BZ38" s="64">
        <f t="shared" si="13"/>
        <v>22809</v>
      </c>
      <c r="CA38" s="64">
        <f t="shared" si="13"/>
        <v>182517</v>
      </c>
      <c r="CB38" s="64">
        <f t="shared" si="13"/>
        <v>89</v>
      </c>
      <c r="CC38" s="64">
        <f t="shared" si="13"/>
        <v>23115</v>
      </c>
      <c r="CD38" s="64">
        <f t="shared" si="13"/>
        <v>190568</v>
      </c>
      <c r="CE38" s="64">
        <f t="shared" si="13"/>
        <v>89</v>
      </c>
      <c r="CF38" s="64">
        <f t="shared" si="13"/>
        <v>23437</v>
      </c>
    </row>
    <row r="39" spans="1:85" ht="21" customHeight="1" x14ac:dyDescent="0.25">
      <c r="A39" s="235"/>
      <c r="B39" s="235"/>
      <c r="C39" s="235"/>
      <c r="D39" s="7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</row>
    <row r="40" spans="1:85" ht="24" customHeight="1" x14ac:dyDescent="0.25">
      <c r="A40" s="282" t="s">
        <v>197</v>
      </c>
      <c r="B40" s="282"/>
      <c r="C40" s="28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39"/>
      <c r="CB40" s="35"/>
      <c r="CC40" s="35"/>
      <c r="CD40" s="57"/>
      <c r="CE40" s="57"/>
      <c r="CF40" s="58"/>
    </row>
    <row r="41" spans="1:85" x14ac:dyDescent="0.25">
      <c r="A41" s="21" t="s">
        <v>198</v>
      </c>
      <c r="B41" s="21" t="s">
        <v>29</v>
      </c>
      <c r="C41" s="21" t="s">
        <v>30</v>
      </c>
      <c r="D41" s="22">
        <v>1442</v>
      </c>
      <c r="E41" s="22">
        <v>0</v>
      </c>
      <c r="F41" s="22">
        <v>85</v>
      </c>
      <c r="G41" s="22">
        <v>1078</v>
      </c>
      <c r="H41" s="22">
        <v>0</v>
      </c>
      <c r="I41" s="22">
        <v>54</v>
      </c>
      <c r="J41" s="22">
        <v>1070</v>
      </c>
      <c r="K41" s="22">
        <v>100</v>
      </c>
      <c r="L41" s="22">
        <v>77</v>
      </c>
      <c r="M41" s="22">
        <v>1061</v>
      </c>
      <c r="N41" s="22"/>
      <c r="O41" s="22">
        <v>62</v>
      </c>
      <c r="P41" s="22">
        <v>1029</v>
      </c>
      <c r="Q41" s="22"/>
      <c r="R41" s="22">
        <v>83</v>
      </c>
      <c r="S41" s="22">
        <v>1629</v>
      </c>
      <c r="T41" s="22"/>
      <c r="U41" s="22">
        <v>59</v>
      </c>
      <c r="V41" s="22">
        <v>1482</v>
      </c>
      <c r="W41" s="22">
        <v>100</v>
      </c>
      <c r="X41" s="22">
        <v>80</v>
      </c>
      <c r="Y41" s="22">
        <v>1230</v>
      </c>
      <c r="Z41" s="22"/>
      <c r="AA41" s="22">
        <v>49</v>
      </c>
      <c r="AB41" s="22">
        <v>1070</v>
      </c>
      <c r="AC41" s="22"/>
      <c r="AD41" s="22">
        <v>77</v>
      </c>
      <c r="AE41" s="22">
        <v>1407</v>
      </c>
      <c r="AF41" s="22"/>
      <c r="AG41" s="22">
        <v>60</v>
      </c>
      <c r="AH41" s="22">
        <v>1030</v>
      </c>
      <c r="AI41" s="22"/>
      <c r="AJ41" s="22">
        <v>80</v>
      </c>
      <c r="AK41" s="22">
        <v>1578</v>
      </c>
      <c r="AL41" s="22"/>
      <c r="AM41" s="22">
        <v>54</v>
      </c>
      <c r="AN41" s="22">
        <v>1109</v>
      </c>
      <c r="AO41" s="22">
        <v>100</v>
      </c>
      <c r="AP41" s="22">
        <v>77</v>
      </c>
      <c r="AQ41" s="22">
        <v>1208</v>
      </c>
      <c r="AR41" s="22"/>
      <c r="AS41" s="22">
        <v>55</v>
      </c>
      <c r="AT41" s="22">
        <v>1415</v>
      </c>
      <c r="AU41" s="22">
        <v>100</v>
      </c>
      <c r="AV41" s="22">
        <v>80</v>
      </c>
      <c r="AW41" s="22">
        <v>1178</v>
      </c>
      <c r="AX41" s="22"/>
      <c r="AY41" s="22">
        <v>52</v>
      </c>
      <c r="AZ41" s="22">
        <v>1151</v>
      </c>
      <c r="BA41" s="22"/>
      <c r="BB41" s="22">
        <v>77</v>
      </c>
      <c r="BC41" s="22">
        <v>1208</v>
      </c>
      <c r="BD41" s="22"/>
      <c r="BE41" s="22">
        <v>50</v>
      </c>
      <c r="BF41" s="22">
        <v>1157</v>
      </c>
      <c r="BG41" s="22"/>
      <c r="BH41" s="22">
        <v>86</v>
      </c>
      <c r="BI41" s="22">
        <v>1421</v>
      </c>
      <c r="BJ41" s="22"/>
      <c r="BK41" s="22">
        <v>47</v>
      </c>
      <c r="BL41" s="22">
        <v>1019</v>
      </c>
      <c r="BM41" s="22"/>
      <c r="BN41" s="22">
        <v>87</v>
      </c>
      <c r="BO41" s="22">
        <v>3154</v>
      </c>
      <c r="BP41" s="22"/>
      <c r="BQ41" s="22">
        <v>114</v>
      </c>
      <c r="BR41" s="22">
        <v>16127</v>
      </c>
      <c r="BS41" s="22">
        <v>400</v>
      </c>
      <c r="BT41" s="22">
        <v>1002</v>
      </c>
      <c r="BU41" s="22">
        <v>16876</v>
      </c>
      <c r="BV41" s="22">
        <v>354</v>
      </c>
      <c r="BW41" s="22">
        <v>1036</v>
      </c>
      <c r="BX41" s="38">
        <v>17563</v>
      </c>
      <c r="BY41" s="22">
        <v>295</v>
      </c>
      <c r="BZ41" s="22">
        <v>1071</v>
      </c>
      <c r="CA41" s="39">
        <v>18348</v>
      </c>
      <c r="CB41" s="35">
        <v>317</v>
      </c>
      <c r="CC41" s="35">
        <v>1108</v>
      </c>
      <c r="CD41" s="57">
        <v>19161</v>
      </c>
      <c r="CE41" s="57">
        <v>312</v>
      </c>
      <c r="CF41" s="58">
        <v>1146</v>
      </c>
      <c r="CG41" s="238"/>
    </row>
    <row r="42" spans="1:85" ht="20.100000000000001" customHeight="1" x14ac:dyDescent="0.25">
      <c r="A42" s="21" t="s">
        <v>199</v>
      </c>
      <c r="B42" s="21" t="s">
        <v>31</v>
      </c>
      <c r="C42" s="21" t="s">
        <v>32</v>
      </c>
      <c r="D42" s="22">
        <v>3095</v>
      </c>
      <c r="E42" s="22">
        <v>1331</v>
      </c>
      <c r="F42" s="22">
        <v>122</v>
      </c>
      <c r="G42" s="22">
        <v>3291</v>
      </c>
      <c r="H42" s="22">
        <v>0</v>
      </c>
      <c r="I42" s="22">
        <v>124</v>
      </c>
      <c r="J42" s="22">
        <v>3148</v>
      </c>
      <c r="K42" s="22">
        <v>476</v>
      </c>
      <c r="L42" s="22">
        <v>122</v>
      </c>
      <c r="M42" s="22">
        <v>3812</v>
      </c>
      <c r="N42" s="22"/>
      <c r="O42" s="22">
        <v>124</v>
      </c>
      <c r="P42" s="22">
        <v>3111</v>
      </c>
      <c r="Q42" s="22">
        <v>162</v>
      </c>
      <c r="R42" s="22">
        <v>100</v>
      </c>
      <c r="S42" s="22">
        <v>4457</v>
      </c>
      <c r="T42" s="22"/>
      <c r="U42" s="22">
        <v>103</v>
      </c>
      <c r="V42" s="22">
        <v>3093</v>
      </c>
      <c r="W42" s="22">
        <v>285</v>
      </c>
      <c r="X42" s="22">
        <v>79</v>
      </c>
      <c r="Y42" s="22">
        <v>3160</v>
      </c>
      <c r="Z42" s="22"/>
      <c r="AA42" s="22">
        <v>149</v>
      </c>
      <c r="AB42" s="22">
        <v>3111</v>
      </c>
      <c r="AC42" s="22">
        <v>112</v>
      </c>
      <c r="AD42" s="22">
        <v>103</v>
      </c>
      <c r="AE42" s="22">
        <v>3712</v>
      </c>
      <c r="AF42" s="22"/>
      <c r="AG42" s="22">
        <v>120</v>
      </c>
      <c r="AH42" s="22">
        <v>3390</v>
      </c>
      <c r="AI42" s="22">
        <v>87</v>
      </c>
      <c r="AJ42" s="22">
        <v>84</v>
      </c>
      <c r="AK42" s="22">
        <v>3811</v>
      </c>
      <c r="AL42" s="22"/>
      <c r="AM42" s="22">
        <v>72</v>
      </c>
      <c r="AN42" s="22">
        <v>3208</v>
      </c>
      <c r="AO42" s="22">
        <v>534</v>
      </c>
      <c r="AP42" s="22">
        <v>73</v>
      </c>
      <c r="AQ42" s="22">
        <v>2726</v>
      </c>
      <c r="AR42" s="22"/>
      <c r="AS42" s="22">
        <v>68</v>
      </c>
      <c r="AT42" s="22">
        <v>3110</v>
      </c>
      <c r="AU42" s="22">
        <v>204</v>
      </c>
      <c r="AV42" s="22">
        <v>74</v>
      </c>
      <c r="AW42" s="22">
        <v>3119</v>
      </c>
      <c r="AX42" s="22"/>
      <c r="AY42" s="22">
        <v>103</v>
      </c>
      <c r="AZ42" s="22">
        <v>4240</v>
      </c>
      <c r="BA42" s="22">
        <v>131</v>
      </c>
      <c r="BB42" s="22">
        <v>69</v>
      </c>
      <c r="BC42" s="22">
        <v>2497</v>
      </c>
      <c r="BD42" s="22"/>
      <c r="BE42" s="22">
        <v>85</v>
      </c>
      <c r="BF42" s="22">
        <v>3116</v>
      </c>
      <c r="BG42" s="22">
        <v>181</v>
      </c>
      <c r="BH42" s="22">
        <v>95</v>
      </c>
      <c r="BI42" s="22">
        <v>4906</v>
      </c>
      <c r="BJ42" s="22"/>
      <c r="BK42" s="22">
        <v>109</v>
      </c>
      <c r="BL42" s="22">
        <v>3124</v>
      </c>
      <c r="BM42" s="22">
        <v>612</v>
      </c>
      <c r="BN42" s="22">
        <v>84</v>
      </c>
      <c r="BO42" s="22">
        <v>5993</v>
      </c>
      <c r="BP42" s="22">
        <v>87</v>
      </c>
      <c r="BQ42" s="22">
        <v>169</v>
      </c>
      <c r="BR42" s="22">
        <v>41740</v>
      </c>
      <c r="BS42" s="22">
        <v>4201</v>
      </c>
      <c r="BT42" s="22">
        <v>1172</v>
      </c>
      <c r="BU42" s="22">
        <v>43312</v>
      </c>
      <c r="BV42" s="22">
        <v>1165</v>
      </c>
      <c r="BW42" s="22">
        <v>1228</v>
      </c>
      <c r="BX42" s="38">
        <v>44620</v>
      </c>
      <c r="BY42" s="22">
        <v>3084</v>
      </c>
      <c r="BZ42" s="22">
        <v>1287</v>
      </c>
      <c r="CA42" s="39">
        <v>46465</v>
      </c>
      <c r="CB42" s="35">
        <v>1042</v>
      </c>
      <c r="CC42" s="35">
        <v>1349</v>
      </c>
      <c r="CD42" s="57">
        <v>48217</v>
      </c>
      <c r="CE42" s="57">
        <v>1028</v>
      </c>
      <c r="CF42" s="58">
        <v>1435</v>
      </c>
      <c r="CG42" s="238"/>
    </row>
    <row r="43" spans="1:85" ht="20.100000000000001" customHeight="1" x14ac:dyDescent="0.25">
      <c r="A43" s="21" t="s">
        <v>200</v>
      </c>
      <c r="B43" s="21" t="s">
        <v>33</v>
      </c>
      <c r="C43" s="21" t="s">
        <v>105</v>
      </c>
      <c r="D43" s="22">
        <v>2696</v>
      </c>
      <c r="E43" s="22">
        <v>0</v>
      </c>
      <c r="F43" s="22">
        <v>70</v>
      </c>
      <c r="G43" s="22">
        <v>3101</v>
      </c>
      <c r="H43" s="22">
        <v>0</v>
      </c>
      <c r="I43" s="22">
        <v>111</v>
      </c>
      <c r="J43" s="22">
        <v>2711</v>
      </c>
      <c r="K43" s="22">
        <v>6</v>
      </c>
      <c r="L43" s="22">
        <v>100</v>
      </c>
      <c r="M43" s="22">
        <v>3448</v>
      </c>
      <c r="N43" s="22"/>
      <c r="O43" s="22">
        <v>119</v>
      </c>
      <c r="P43" s="22">
        <v>3328</v>
      </c>
      <c r="Q43" s="22">
        <v>0</v>
      </c>
      <c r="R43" s="22">
        <v>92</v>
      </c>
      <c r="S43" s="22">
        <v>3274</v>
      </c>
      <c r="T43" s="22"/>
      <c r="U43" s="22">
        <v>119</v>
      </c>
      <c r="V43" s="22">
        <v>2700</v>
      </c>
      <c r="W43" s="22">
        <v>6</v>
      </c>
      <c r="X43" s="22">
        <v>80</v>
      </c>
      <c r="Y43" s="22">
        <v>3669</v>
      </c>
      <c r="Z43" s="22"/>
      <c r="AA43" s="22">
        <v>10175</v>
      </c>
      <c r="AB43" s="22">
        <v>2703</v>
      </c>
      <c r="AC43" s="22">
        <v>0</v>
      </c>
      <c r="AD43" s="22">
        <v>10852</v>
      </c>
      <c r="AE43" s="22">
        <v>3479</v>
      </c>
      <c r="AF43" s="22"/>
      <c r="AG43" s="22">
        <v>105</v>
      </c>
      <c r="AH43" s="22">
        <v>3355</v>
      </c>
      <c r="AI43" s="22">
        <v>6</v>
      </c>
      <c r="AJ43" s="22">
        <v>70</v>
      </c>
      <c r="AK43" s="22">
        <v>3686</v>
      </c>
      <c r="AL43" s="22"/>
      <c r="AM43" s="22">
        <v>219</v>
      </c>
      <c r="AN43" s="22">
        <v>2757</v>
      </c>
      <c r="AO43" s="22">
        <v>0</v>
      </c>
      <c r="AP43" s="22">
        <v>79</v>
      </c>
      <c r="AQ43" s="22">
        <v>3282</v>
      </c>
      <c r="AR43" s="22">
        <v>1</v>
      </c>
      <c r="AS43" s="22">
        <v>108</v>
      </c>
      <c r="AT43" s="22">
        <v>2705</v>
      </c>
      <c r="AU43" s="22">
        <v>0</v>
      </c>
      <c r="AV43" s="22">
        <v>73</v>
      </c>
      <c r="AW43" s="22">
        <v>3285</v>
      </c>
      <c r="AX43" s="22"/>
      <c r="AY43" s="22">
        <v>124</v>
      </c>
      <c r="AZ43" s="22">
        <v>3281</v>
      </c>
      <c r="BA43" s="22">
        <v>0</v>
      </c>
      <c r="BB43" s="22">
        <v>67</v>
      </c>
      <c r="BC43" s="22">
        <v>3387</v>
      </c>
      <c r="BD43" s="22">
        <v>120</v>
      </c>
      <c r="BE43" s="22">
        <v>123</v>
      </c>
      <c r="BF43" s="22">
        <v>2703</v>
      </c>
      <c r="BG43" s="22">
        <v>0</v>
      </c>
      <c r="BH43" s="22">
        <v>67</v>
      </c>
      <c r="BI43" s="22">
        <v>3254</v>
      </c>
      <c r="BJ43" s="22"/>
      <c r="BK43" s="22">
        <v>231</v>
      </c>
      <c r="BL43" s="22">
        <v>2726</v>
      </c>
      <c r="BM43" s="22">
        <v>0</v>
      </c>
      <c r="BN43" s="22">
        <v>87</v>
      </c>
      <c r="BO43" s="22">
        <v>8683</v>
      </c>
      <c r="BP43" s="22">
        <v>0</v>
      </c>
      <c r="BQ43" s="22">
        <v>105</v>
      </c>
      <c r="BR43" s="22">
        <v>40346</v>
      </c>
      <c r="BS43" s="22">
        <v>18</v>
      </c>
      <c r="BT43" s="22">
        <v>11741</v>
      </c>
      <c r="BU43" s="22">
        <v>41982</v>
      </c>
      <c r="BV43" s="22">
        <v>508</v>
      </c>
      <c r="BW43" s="22">
        <v>12265</v>
      </c>
      <c r="BX43" s="38">
        <v>43212</v>
      </c>
      <c r="BY43" s="22">
        <v>423</v>
      </c>
      <c r="BZ43" s="22">
        <v>12779</v>
      </c>
      <c r="CA43" s="39">
        <v>45055</v>
      </c>
      <c r="CB43" s="35">
        <v>454</v>
      </c>
      <c r="CC43" s="35">
        <v>12826</v>
      </c>
      <c r="CD43" s="57">
        <v>47042</v>
      </c>
      <c r="CE43" s="57">
        <v>448</v>
      </c>
      <c r="CF43" s="58">
        <v>12879</v>
      </c>
      <c r="CG43" s="238"/>
    </row>
    <row r="44" spans="1:85" ht="20.100000000000001" customHeight="1" x14ac:dyDescent="0.25">
      <c r="A44" s="21" t="s">
        <v>201</v>
      </c>
      <c r="B44" s="21" t="s">
        <v>202</v>
      </c>
      <c r="C44" s="21" t="s">
        <v>203</v>
      </c>
      <c r="D44" s="22">
        <v>136</v>
      </c>
      <c r="E44" s="22">
        <v>0</v>
      </c>
      <c r="F44" s="22">
        <v>0</v>
      </c>
      <c r="G44" s="22">
        <v>246</v>
      </c>
      <c r="H44" s="22">
        <v>0</v>
      </c>
      <c r="I44" s="22">
        <v>146</v>
      </c>
      <c r="J44" s="22">
        <v>171</v>
      </c>
      <c r="K44" s="22"/>
      <c r="L44" s="22">
        <v>0</v>
      </c>
      <c r="M44" s="22">
        <v>239</v>
      </c>
      <c r="N44" s="22"/>
      <c r="O44" s="22">
        <v>143</v>
      </c>
      <c r="P44" s="22">
        <v>183</v>
      </c>
      <c r="Q44" s="22"/>
      <c r="R44" s="22">
        <v>0</v>
      </c>
      <c r="S44" s="22">
        <v>234</v>
      </c>
      <c r="T44" s="22"/>
      <c r="U44" s="22">
        <v>139</v>
      </c>
      <c r="V44" s="22">
        <v>185</v>
      </c>
      <c r="W44" s="22"/>
      <c r="X44" s="22">
        <v>0</v>
      </c>
      <c r="Y44" s="22">
        <v>480</v>
      </c>
      <c r="Z44" s="22"/>
      <c r="AA44" s="22">
        <v>285</v>
      </c>
      <c r="AB44" s="22">
        <v>185</v>
      </c>
      <c r="AC44" s="22"/>
      <c r="AD44" s="22">
        <v>2124</v>
      </c>
      <c r="AE44" s="22">
        <v>264</v>
      </c>
      <c r="AF44" s="22"/>
      <c r="AG44" s="22">
        <v>158</v>
      </c>
      <c r="AH44" s="22">
        <v>253</v>
      </c>
      <c r="AI44" s="22"/>
      <c r="AJ44" s="22">
        <v>0</v>
      </c>
      <c r="AK44" s="22">
        <v>257</v>
      </c>
      <c r="AL44" s="22"/>
      <c r="AM44" s="22">
        <v>153</v>
      </c>
      <c r="AN44" s="22">
        <v>185</v>
      </c>
      <c r="AO44" s="22"/>
      <c r="AP44" s="22">
        <v>0</v>
      </c>
      <c r="AQ44" s="22">
        <v>256</v>
      </c>
      <c r="AR44" s="22"/>
      <c r="AS44" s="22">
        <v>154</v>
      </c>
      <c r="AT44" s="22">
        <v>185</v>
      </c>
      <c r="AU44" s="22"/>
      <c r="AV44" s="22">
        <v>0</v>
      </c>
      <c r="AW44" s="22">
        <v>253</v>
      </c>
      <c r="AX44" s="22"/>
      <c r="AY44" s="22">
        <v>151</v>
      </c>
      <c r="AZ44" s="22">
        <v>173</v>
      </c>
      <c r="BA44" s="22"/>
      <c r="BB44" s="22">
        <v>0</v>
      </c>
      <c r="BC44" s="22">
        <v>300</v>
      </c>
      <c r="BD44" s="22"/>
      <c r="BE44" s="22">
        <v>170</v>
      </c>
      <c r="BF44" s="22">
        <v>150</v>
      </c>
      <c r="BG44" s="22"/>
      <c r="BH44" s="22">
        <v>0</v>
      </c>
      <c r="BI44" s="22">
        <v>265</v>
      </c>
      <c r="BJ44" s="22"/>
      <c r="BK44" s="22">
        <v>158</v>
      </c>
      <c r="BL44" s="22">
        <v>136</v>
      </c>
      <c r="BM44" s="22"/>
      <c r="BN44" s="22">
        <v>0</v>
      </c>
      <c r="BO44" s="22">
        <v>1275</v>
      </c>
      <c r="BP44" s="22"/>
      <c r="BQ44" s="22">
        <v>0</v>
      </c>
      <c r="BR44" s="22">
        <v>3218</v>
      </c>
      <c r="BS44" s="22"/>
      <c r="BT44" s="22">
        <v>2124</v>
      </c>
      <c r="BU44" s="22">
        <v>3465</v>
      </c>
      <c r="BV44" s="22"/>
      <c r="BW44" s="22">
        <v>2320</v>
      </c>
      <c r="BX44" s="22">
        <v>3553</v>
      </c>
      <c r="BY44" s="22"/>
      <c r="BZ44" s="22">
        <v>2354</v>
      </c>
      <c r="CA44" s="39">
        <v>3610</v>
      </c>
      <c r="CB44" s="35"/>
      <c r="CC44" s="35">
        <v>2354</v>
      </c>
      <c r="CD44" s="57">
        <v>3669</v>
      </c>
      <c r="CE44" s="57"/>
      <c r="CF44" s="58">
        <v>2354</v>
      </c>
      <c r="CG44" s="238"/>
    </row>
    <row r="45" spans="1:85" ht="20.100000000000001" customHeight="1" x14ac:dyDescent="0.25">
      <c r="A45" s="21" t="s">
        <v>204</v>
      </c>
      <c r="B45" s="21" t="s">
        <v>34</v>
      </c>
      <c r="C45" s="21" t="s">
        <v>35</v>
      </c>
      <c r="D45" s="22">
        <v>342</v>
      </c>
      <c r="E45" s="22">
        <v>0</v>
      </c>
      <c r="F45" s="22">
        <v>4</v>
      </c>
      <c r="G45" s="22">
        <v>326</v>
      </c>
      <c r="H45" s="22">
        <v>0</v>
      </c>
      <c r="I45" s="22">
        <v>4</v>
      </c>
      <c r="J45" s="22">
        <v>353</v>
      </c>
      <c r="K45" s="22"/>
      <c r="L45" s="22">
        <v>4</v>
      </c>
      <c r="M45" s="22">
        <v>314</v>
      </c>
      <c r="N45" s="22"/>
      <c r="O45" s="22">
        <v>4</v>
      </c>
      <c r="P45" s="22">
        <v>347</v>
      </c>
      <c r="Q45" s="22"/>
      <c r="R45" s="22">
        <v>4</v>
      </c>
      <c r="S45" s="22">
        <v>385</v>
      </c>
      <c r="T45" s="22"/>
      <c r="U45" s="22">
        <v>4</v>
      </c>
      <c r="V45" s="22">
        <v>351</v>
      </c>
      <c r="W45" s="22"/>
      <c r="X45" s="22">
        <v>4</v>
      </c>
      <c r="Y45" s="22">
        <v>357</v>
      </c>
      <c r="Z45" s="22"/>
      <c r="AA45" s="22">
        <v>4</v>
      </c>
      <c r="AB45" s="22">
        <v>351</v>
      </c>
      <c r="AC45" s="22"/>
      <c r="AD45" s="22">
        <v>5</v>
      </c>
      <c r="AE45" s="22">
        <v>397</v>
      </c>
      <c r="AF45" s="22"/>
      <c r="AG45" s="22">
        <v>3</v>
      </c>
      <c r="AH45" s="22">
        <v>352</v>
      </c>
      <c r="AI45" s="22"/>
      <c r="AJ45" s="22">
        <v>264</v>
      </c>
      <c r="AK45" s="22">
        <v>392</v>
      </c>
      <c r="AL45" s="22"/>
      <c r="AM45" s="22">
        <v>4</v>
      </c>
      <c r="AN45" s="22">
        <v>357</v>
      </c>
      <c r="AO45" s="22"/>
      <c r="AP45" s="22">
        <v>4</v>
      </c>
      <c r="AQ45" s="22">
        <v>369</v>
      </c>
      <c r="AR45" s="22"/>
      <c r="AS45" s="22">
        <v>4</v>
      </c>
      <c r="AT45" s="22">
        <v>347</v>
      </c>
      <c r="AU45" s="22"/>
      <c r="AV45" s="22">
        <v>4</v>
      </c>
      <c r="AW45" s="22">
        <v>325</v>
      </c>
      <c r="AX45" s="22"/>
      <c r="AY45" s="22">
        <v>4</v>
      </c>
      <c r="AZ45" s="22">
        <v>347</v>
      </c>
      <c r="BA45" s="22"/>
      <c r="BB45" s="22">
        <v>4</v>
      </c>
      <c r="BC45" s="22">
        <v>384</v>
      </c>
      <c r="BD45" s="22"/>
      <c r="BE45" s="22">
        <v>4</v>
      </c>
      <c r="BF45" s="22">
        <v>348</v>
      </c>
      <c r="BG45" s="22"/>
      <c r="BH45" s="22">
        <v>4</v>
      </c>
      <c r="BI45" s="22">
        <v>407</v>
      </c>
      <c r="BJ45" s="22"/>
      <c r="BK45" s="22">
        <v>4</v>
      </c>
      <c r="BL45" s="22">
        <v>347</v>
      </c>
      <c r="BM45" s="22"/>
      <c r="BN45" s="22">
        <v>4</v>
      </c>
      <c r="BO45" s="22">
        <v>671</v>
      </c>
      <c r="BP45" s="22"/>
      <c r="BQ45" s="22">
        <v>14</v>
      </c>
      <c r="BR45" s="22">
        <v>4512</v>
      </c>
      <c r="BS45" s="22"/>
      <c r="BT45" s="22">
        <v>318</v>
      </c>
      <c r="BU45" s="22">
        <v>4701</v>
      </c>
      <c r="BV45" s="22"/>
      <c r="BW45" s="22">
        <v>343</v>
      </c>
      <c r="BX45" s="38">
        <v>4867</v>
      </c>
      <c r="BY45" s="22"/>
      <c r="BZ45" s="22">
        <v>338</v>
      </c>
      <c r="CA45" s="39">
        <v>5090</v>
      </c>
      <c r="CB45" s="35"/>
      <c r="CC45" s="35">
        <v>340</v>
      </c>
      <c r="CD45" s="57">
        <v>5324</v>
      </c>
      <c r="CE45" s="57"/>
      <c r="CF45" s="58">
        <v>343</v>
      </c>
      <c r="CG45" s="238"/>
    </row>
    <row r="46" spans="1:85" ht="20.100000000000001" customHeight="1" x14ac:dyDescent="0.25">
      <c r="A46" s="21" t="s">
        <v>206</v>
      </c>
      <c r="B46" s="21" t="s">
        <v>36</v>
      </c>
      <c r="C46" s="21" t="s">
        <v>207</v>
      </c>
      <c r="D46" s="22">
        <v>1632</v>
      </c>
      <c r="E46" s="22">
        <v>178</v>
      </c>
      <c r="F46" s="22">
        <v>21</v>
      </c>
      <c r="G46" s="22">
        <v>2382</v>
      </c>
      <c r="H46" s="22">
        <v>0</v>
      </c>
      <c r="I46" s="22">
        <v>20</v>
      </c>
      <c r="J46" s="22">
        <v>1491</v>
      </c>
      <c r="K46" s="22">
        <v>22</v>
      </c>
      <c r="L46" s="22">
        <v>21</v>
      </c>
      <c r="M46" s="22">
        <v>1615</v>
      </c>
      <c r="N46" s="22"/>
      <c r="O46" s="22">
        <v>20</v>
      </c>
      <c r="P46" s="22">
        <v>1408</v>
      </c>
      <c r="Q46" s="22"/>
      <c r="R46" s="22">
        <v>21</v>
      </c>
      <c r="S46" s="22">
        <v>1663</v>
      </c>
      <c r="T46" s="22"/>
      <c r="U46" s="22">
        <v>20</v>
      </c>
      <c r="V46" s="22">
        <v>1605</v>
      </c>
      <c r="W46" s="22"/>
      <c r="X46" s="22">
        <v>21</v>
      </c>
      <c r="Y46" s="22">
        <v>2751</v>
      </c>
      <c r="Z46" s="22"/>
      <c r="AA46" s="22">
        <v>20</v>
      </c>
      <c r="AB46" s="22">
        <v>1634</v>
      </c>
      <c r="AC46" s="22"/>
      <c r="AD46" s="22">
        <v>21</v>
      </c>
      <c r="AE46" s="22">
        <v>2086</v>
      </c>
      <c r="AF46" s="22"/>
      <c r="AG46" s="22">
        <v>20</v>
      </c>
      <c r="AH46" s="22">
        <v>1559</v>
      </c>
      <c r="AI46" s="22"/>
      <c r="AJ46" s="22">
        <v>21</v>
      </c>
      <c r="AK46" s="22">
        <v>1449</v>
      </c>
      <c r="AL46" s="22"/>
      <c r="AM46" s="22">
        <v>20</v>
      </c>
      <c r="AN46" s="22">
        <v>1449</v>
      </c>
      <c r="AO46" s="22"/>
      <c r="AP46" s="22">
        <v>21</v>
      </c>
      <c r="AQ46" s="22">
        <v>2275</v>
      </c>
      <c r="AR46" s="22">
        <v>176</v>
      </c>
      <c r="AS46" s="22">
        <v>20</v>
      </c>
      <c r="AT46" s="22">
        <v>1473</v>
      </c>
      <c r="AU46" s="22"/>
      <c r="AV46" s="22">
        <v>21</v>
      </c>
      <c r="AW46" s="22">
        <v>2050</v>
      </c>
      <c r="AX46" s="22"/>
      <c r="AY46" s="22">
        <v>20</v>
      </c>
      <c r="AZ46" s="22">
        <v>1415</v>
      </c>
      <c r="BA46" s="22"/>
      <c r="BB46" s="22">
        <v>21</v>
      </c>
      <c r="BC46" s="22">
        <v>2013</v>
      </c>
      <c r="BD46" s="22"/>
      <c r="BE46" s="22">
        <v>20</v>
      </c>
      <c r="BF46" s="22">
        <v>1392</v>
      </c>
      <c r="BG46" s="22"/>
      <c r="BH46" s="22">
        <v>21</v>
      </c>
      <c r="BI46" s="22">
        <v>1297</v>
      </c>
      <c r="BJ46" s="22"/>
      <c r="BK46" s="22">
        <v>20</v>
      </c>
      <c r="BL46" s="22">
        <v>1465</v>
      </c>
      <c r="BM46" s="22"/>
      <c r="BN46" s="22">
        <v>21</v>
      </c>
      <c r="BO46" s="22">
        <v>7959</v>
      </c>
      <c r="BP46" s="22"/>
      <c r="BQ46" s="22">
        <v>96</v>
      </c>
      <c r="BR46" s="22">
        <v>24481</v>
      </c>
      <c r="BS46" s="22">
        <v>200</v>
      </c>
      <c r="BT46" s="22">
        <v>321</v>
      </c>
      <c r="BU46" s="22">
        <v>25716</v>
      </c>
      <c r="BV46" s="22">
        <v>744</v>
      </c>
      <c r="BW46" s="22">
        <v>333</v>
      </c>
      <c r="BX46" s="38">
        <v>26894</v>
      </c>
      <c r="BY46" s="22">
        <v>620</v>
      </c>
      <c r="BZ46" s="22">
        <v>346</v>
      </c>
      <c r="CA46" s="39">
        <v>28243</v>
      </c>
      <c r="CB46" s="35">
        <v>665</v>
      </c>
      <c r="CC46" s="35">
        <v>360</v>
      </c>
      <c r="CD46" s="57">
        <v>29626</v>
      </c>
      <c r="CE46" s="57">
        <v>656</v>
      </c>
      <c r="CF46" s="58">
        <v>374</v>
      </c>
      <c r="CG46" s="238"/>
    </row>
    <row r="47" spans="1:85" ht="26.1" customHeight="1" x14ac:dyDescent="0.25">
      <c r="A47" s="21" t="s">
        <v>208</v>
      </c>
      <c r="B47" s="21" t="s">
        <v>37</v>
      </c>
      <c r="C47" s="21" t="s">
        <v>38</v>
      </c>
      <c r="D47" s="22">
        <v>3691</v>
      </c>
      <c r="E47" s="22">
        <v>1000</v>
      </c>
      <c r="F47" s="22">
        <v>640</v>
      </c>
      <c r="G47" s="22">
        <v>7244</v>
      </c>
      <c r="H47" s="22">
        <v>0</v>
      </c>
      <c r="I47" s="22">
        <v>1437</v>
      </c>
      <c r="J47" s="22">
        <v>4359</v>
      </c>
      <c r="K47" s="22">
        <v>0</v>
      </c>
      <c r="L47" s="22">
        <v>822</v>
      </c>
      <c r="M47" s="22">
        <v>7984</v>
      </c>
      <c r="N47" s="22"/>
      <c r="O47" s="22">
        <v>1091</v>
      </c>
      <c r="P47" s="22">
        <v>3944</v>
      </c>
      <c r="Q47" s="22">
        <v>43</v>
      </c>
      <c r="R47" s="22">
        <v>821</v>
      </c>
      <c r="S47" s="22">
        <v>7621</v>
      </c>
      <c r="T47" s="22"/>
      <c r="U47" s="22">
        <v>198</v>
      </c>
      <c r="V47" s="22">
        <v>3965</v>
      </c>
      <c r="W47" s="22">
        <v>0</v>
      </c>
      <c r="X47" s="22">
        <v>827</v>
      </c>
      <c r="Y47" s="22">
        <v>8927</v>
      </c>
      <c r="Z47" s="22"/>
      <c r="AA47" s="22">
        <v>1734</v>
      </c>
      <c r="AB47" s="22">
        <v>3770</v>
      </c>
      <c r="AC47" s="22">
        <v>100</v>
      </c>
      <c r="AD47" s="22">
        <v>821</v>
      </c>
      <c r="AE47" s="22">
        <v>10755</v>
      </c>
      <c r="AF47" s="22"/>
      <c r="AG47" s="22">
        <v>-1573</v>
      </c>
      <c r="AH47" s="22">
        <v>5510</v>
      </c>
      <c r="AI47" s="22">
        <v>0</v>
      </c>
      <c r="AJ47" s="22">
        <v>847</v>
      </c>
      <c r="AK47" s="22">
        <v>9479</v>
      </c>
      <c r="AL47" s="22"/>
      <c r="AM47" s="22">
        <v>331</v>
      </c>
      <c r="AN47" s="22">
        <v>3705</v>
      </c>
      <c r="AO47" s="22">
        <v>0</v>
      </c>
      <c r="AP47" s="22">
        <v>864</v>
      </c>
      <c r="AQ47" s="22">
        <v>7775</v>
      </c>
      <c r="AR47" s="22"/>
      <c r="AS47" s="22">
        <v>876</v>
      </c>
      <c r="AT47" s="22">
        <v>3764</v>
      </c>
      <c r="AU47" s="22">
        <v>0</v>
      </c>
      <c r="AV47" s="22">
        <v>804</v>
      </c>
      <c r="AW47" s="22">
        <v>8399</v>
      </c>
      <c r="AX47" s="22"/>
      <c r="AY47" s="22">
        <v>642</v>
      </c>
      <c r="AZ47" s="22">
        <v>4056</v>
      </c>
      <c r="BA47" s="22">
        <v>0</v>
      </c>
      <c r="BB47" s="22">
        <v>767</v>
      </c>
      <c r="BC47" s="22">
        <v>8719</v>
      </c>
      <c r="BD47" s="22"/>
      <c r="BE47" s="22">
        <v>1151</v>
      </c>
      <c r="BF47" s="22">
        <v>4038</v>
      </c>
      <c r="BG47" s="22">
        <v>100</v>
      </c>
      <c r="BH47" s="22">
        <v>693</v>
      </c>
      <c r="BI47" s="22">
        <v>8111</v>
      </c>
      <c r="BJ47" s="22"/>
      <c r="BK47" s="22">
        <v>876</v>
      </c>
      <c r="BL47" s="22">
        <v>4079</v>
      </c>
      <c r="BM47" s="22">
        <v>14</v>
      </c>
      <c r="BN47" s="22">
        <v>831</v>
      </c>
      <c r="BO47" s="22">
        <v>65136</v>
      </c>
      <c r="BP47" s="22">
        <v>0</v>
      </c>
      <c r="BQ47" s="22">
        <v>805</v>
      </c>
      <c r="BR47" s="22">
        <v>110016</v>
      </c>
      <c r="BS47" s="22">
        <v>1257</v>
      </c>
      <c r="BT47" s="22">
        <v>9540</v>
      </c>
      <c r="BU47" s="22">
        <v>115217</v>
      </c>
      <c r="BV47" s="22">
        <v>1601</v>
      </c>
      <c r="BW47" s="22">
        <v>10017</v>
      </c>
      <c r="BX47" s="38">
        <v>120514</v>
      </c>
      <c r="BY47" s="22">
        <v>1333</v>
      </c>
      <c r="BZ47" s="22">
        <v>10517</v>
      </c>
      <c r="CA47" s="39">
        <v>125576</v>
      </c>
      <c r="CB47" s="35">
        <v>1432</v>
      </c>
      <c r="CC47" s="35">
        <v>11042</v>
      </c>
      <c r="CD47" s="57">
        <v>131561</v>
      </c>
      <c r="CE47" s="57">
        <v>1412</v>
      </c>
      <c r="CF47" s="58">
        <v>11842</v>
      </c>
      <c r="CG47" s="238"/>
    </row>
    <row r="48" spans="1:85" ht="20.100000000000001" customHeight="1" x14ac:dyDescent="0.25">
      <c r="A48" s="21" t="s">
        <v>205</v>
      </c>
      <c r="B48" s="21" t="s">
        <v>133</v>
      </c>
      <c r="C48" s="21" t="s">
        <v>132</v>
      </c>
      <c r="D48" s="22">
        <v>254</v>
      </c>
      <c r="E48" s="22">
        <v>0</v>
      </c>
      <c r="F48" s="22">
        <v>1</v>
      </c>
      <c r="G48" s="22">
        <v>600</v>
      </c>
      <c r="H48" s="22">
        <v>0</v>
      </c>
      <c r="I48" s="22">
        <v>1</v>
      </c>
      <c r="J48" s="22">
        <v>171</v>
      </c>
      <c r="K48" s="22"/>
      <c r="L48" s="22">
        <v>1</v>
      </c>
      <c r="M48" s="22">
        <v>283</v>
      </c>
      <c r="N48" s="22"/>
      <c r="O48" s="22">
        <v>1</v>
      </c>
      <c r="P48" s="22">
        <v>294</v>
      </c>
      <c r="Q48" s="22"/>
      <c r="R48" s="22">
        <v>1</v>
      </c>
      <c r="S48" s="22">
        <v>811</v>
      </c>
      <c r="T48" s="22"/>
      <c r="U48" s="22">
        <v>1</v>
      </c>
      <c r="V48" s="22">
        <v>832</v>
      </c>
      <c r="W48" s="22"/>
      <c r="X48" s="22">
        <v>1</v>
      </c>
      <c r="Y48" s="22">
        <v>374</v>
      </c>
      <c r="Z48" s="22"/>
      <c r="AA48" s="22">
        <v>1</v>
      </c>
      <c r="AB48" s="22">
        <v>244</v>
      </c>
      <c r="AC48" s="22"/>
      <c r="AD48" s="22">
        <v>1</v>
      </c>
      <c r="AE48" s="22">
        <v>300</v>
      </c>
      <c r="AF48" s="22"/>
      <c r="AG48" s="22">
        <v>1</v>
      </c>
      <c r="AH48" s="22">
        <v>365</v>
      </c>
      <c r="AI48" s="22"/>
      <c r="AJ48" s="22">
        <v>1</v>
      </c>
      <c r="AK48" s="22">
        <v>283</v>
      </c>
      <c r="AL48" s="22"/>
      <c r="AM48" s="22">
        <v>1</v>
      </c>
      <c r="AN48" s="22">
        <v>395</v>
      </c>
      <c r="AO48" s="22"/>
      <c r="AP48" s="22">
        <v>1</v>
      </c>
      <c r="AQ48" s="22">
        <v>283</v>
      </c>
      <c r="AR48" s="22"/>
      <c r="AS48" s="22">
        <v>1</v>
      </c>
      <c r="AT48" s="22">
        <v>1000</v>
      </c>
      <c r="AU48" s="22"/>
      <c r="AV48" s="22">
        <v>1</v>
      </c>
      <c r="AW48" s="22">
        <v>289</v>
      </c>
      <c r="AX48" s="22"/>
      <c r="AY48" s="22">
        <v>1</v>
      </c>
      <c r="AZ48" s="22">
        <v>403</v>
      </c>
      <c r="BA48" s="22"/>
      <c r="BB48" s="22">
        <v>1</v>
      </c>
      <c r="BC48" s="22">
        <v>284</v>
      </c>
      <c r="BD48" s="22"/>
      <c r="BE48" s="22">
        <v>1</v>
      </c>
      <c r="BF48" s="22">
        <v>191</v>
      </c>
      <c r="BG48" s="22"/>
      <c r="BH48" s="22">
        <v>1</v>
      </c>
      <c r="BI48" s="22">
        <v>335</v>
      </c>
      <c r="BJ48" s="22"/>
      <c r="BK48" s="22">
        <v>1</v>
      </c>
      <c r="BL48" s="22">
        <v>224</v>
      </c>
      <c r="BM48" s="22"/>
      <c r="BN48" s="22">
        <v>1</v>
      </c>
      <c r="BO48" s="22">
        <v>3079</v>
      </c>
      <c r="BP48" s="22"/>
      <c r="BQ48" s="22">
        <v>1</v>
      </c>
      <c r="BR48" s="22">
        <v>7453</v>
      </c>
      <c r="BS48" s="22"/>
      <c r="BT48" s="22">
        <v>10</v>
      </c>
      <c r="BU48" s="22">
        <v>7802</v>
      </c>
      <c r="BV48" s="22"/>
      <c r="BW48" s="22">
        <v>11</v>
      </c>
      <c r="BX48" s="22">
        <v>8169</v>
      </c>
      <c r="BY48" s="22"/>
      <c r="BZ48" s="22">
        <v>11</v>
      </c>
      <c r="CA48" s="39">
        <v>8560</v>
      </c>
      <c r="CB48" s="35"/>
      <c r="CC48" s="35">
        <v>12</v>
      </c>
      <c r="CD48" s="57">
        <v>8971</v>
      </c>
      <c r="CE48" s="57"/>
      <c r="CF48" s="58">
        <v>12</v>
      </c>
      <c r="CG48" s="238"/>
    </row>
    <row r="49" spans="1:85" ht="20.100000000000001" customHeight="1" x14ac:dyDescent="0.25">
      <c r="A49" s="21" t="s">
        <v>209</v>
      </c>
      <c r="B49" s="21" t="s">
        <v>210</v>
      </c>
      <c r="C49" s="21" t="s">
        <v>211</v>
      </c>
      <c r="D49" s="22"/>
      <c r="E49" s="22">
        <v>0</v>
      </c>
      <c r="F49" s="22">
        <v>5</v>
      </c>
      <c r="G49" s="22">
        <v>0</v>
      </c>
      <c r="H49" s="22">
        <v>0</v>
      </c>
      <c r="I49" s="22">
        <v>0</v>
      </c>
      <c r="J49" s="22"/>
      <c r="K49" s="22"/>
      <c r="L49" s="22">
        <v>5</v>
      </c>
      <c r="M49" s="22">
        <v>0</v>
      </c>
      <c r="N49" s="22"/>
      <c r="O49" s="22">
        <v>0</v>
      </c>
      <c r="P49" s="22"/>
      <c r="Q49" s="22"/>
      <c r="R49" s="22">
        <v>50</v>
      </c>
      <c r="S49" s="22">
        <v>0</v>
      </c>
      <c r="T49" s="22"/>
      <c r="U49" s="22"/>
      <c r="V49" s="22"/>
      <c r="W49" s="22"/>
      <c r="X49" s="22">
        <v>5</v>
      </c>
      <c r="Y49" s="22">
        <v>0</v>
      </c>
      <c r="Z49" s="22"/>
      <c r="AA49" s="22">
        <v>0</v>
      </c>
      <c r="AB49" s="22"/>
      <c r="AC49" s="22"/>
      <c r="AD49" s="22">
        <v>5</v>
      </c>
      <c r="AE49" s="22"/>
      <c r="AF49" s="22"/>
      <c r="AG49" s="22">
        <v>0</v>
      </c>
      <c r="AH49" s="22"/>
      <c r="AI49" s="22"/>
      <c r="AJ49" s="22">
        <v>50</v>
      </c>
      <c r="AK49" s="22">
        <v>0</v>
      </c>
      <c r="AL49" s="22"/>
      <c r="AM49" s="22">
        <v>0</v>
      </c>
      <c r="AN49" s="22"/>
      <c r="AO49" s="22"/>
      <c r="AP49" s="22">
        <v>5</v>
      </c>
      <c r="AQ49" s="22">
        <v>0</v>
      </c>
      <c r="AR49" s="22"/>
      <c r="AS49" s="22">
        <v>0</v>
      </c>
      <c r="AT49" s="22"/>
      <c r="AU49" s="22"/>
      <c r="AV49" s="22">
        <v>5</v>
      </c>
      <c r="AW49" s="22">
        <v>0</v>
      </c>
      <c r="AX49" s="22"/>
      <c r="AY49" s="22">
        <v>0</v>
      </c>
      <c r="AZ49" s="22"/>
      <c r="BA49" s="22"/>
      <c r="BB49" s="22">
        <v>50</v>
      </c>
      <c r="BC49" s="22">
        <v>0</v>
      </c>
      <c r="BD49" s="22"/>
      <c r="BE49" s="22">
        <v>0</v>
      </c>
      <c r="BF49" s="22"/>
      <c r="BG49" s="22"/>
      <c r="BH49" s="22">
        <v>5</v>
      </c>
      <c r="BI49" s="22">
        <v>0</v>
      </c>
      <c r="BJ49" s="22"/>
      <c r="BK49" s="22">
        <v>0</v>
      </c>
      <c r="BL49" s="22"/>
      <c r="BM49" s="22"/>
      <c r="BN49" s="22">
        <v>5</v>
      </c>
      <c r="BO49" s="22"/>
      <c r="BP49" s="22"/>
      <c r="BQ49" s="22">
        <v>60</v>
      </c>
      <c r="BR49" s="22"/>
      <c r="BS49" s="22"/>
      <c r="BT49" s="22">
        <v>250</v>
      </c>
      <c r="BU49" s="22"/>
      <c r="BV49" s="22"/>
      <c r="BW49" s="22">
        <v>263</v>
      </c>
      <c r="BX49" s="22"/>
      <c r="BY49" s="22"/>
      <c r="BZ49" s="22">
        <v>276</v>
      </c>
      <c r="CA49" s="39"/>
      <c r="CB49" s="35"/>
      <c r="CC49" s="35">
        <v>289</v>
      </c>
      <c r="CD49" s="57"/>
      <c r="CE49" s="57"/>
      <c r="CF49" s="58">
        <v>313</v>
      </c>
      <c r="CG49" s="238"/>
    </row>
    <row r="50" spans="1:85" ht="24" customHeight="1" x14ac:dyDescent="0.25">
      <c r="A50" s="21" t="s">
        <v>212</v>
      </c>
      <c r="B50" s="21" t="s">
        <v>39</v>
      </c>
      <c r="C50" s="21" t="s">
        <v>135</v>
      </c>
      <c r="D50" s="22">
        <v>375</v>
      </c>
      <c r="E50" s="22">
        <v>0</v>
      </c>
      <c r="F50" s="22">
        <v>8</v>
      </c>
      <c r="G50" s="22">
        <v>886</v>
      </c>
      <c r="H50" s="22">
        <v>0</v>
      </c>
      <c r="I50" s="22">
        <v>8</v>
      </c>
      <c r="J50" s="22">
        <v>375</v>
      </c>
      <c r="K50" s="22"/>
      <c r="L50" s="22">
        <v>8</v>
      </c>
      <c r="M50" s="22">
        <v>775</v>
      </c>
      <c r="N50" s="22"/>
      <c r="O50" s="22">
        <v>8</v>
      </c>
      <c r="P50" s="22">
        <v>375</v>
      </c>
      <c r="Q50" s="22"/>
      <c r="R50" s="22">
        <v>8</v>
      </c>
      <c r="S50" s="22">
        <v>821</v>
      </c>
      <c r="T50" s="22"/>
      <c r="U50" s="22">
        <v>8</v>
      </c>
      <c r="V50" s="22">
        <v>375</v>
      </c>
      <c r="W50" s="22"/>
      <c r="X50" s="22">
        <v>8</v>
      </c>
      <c r="Y50" s="22">
        <v>866</v>
      </c>
      <c r="Z50" s="22"/>
      <c r="AA50" s="22">
        <v>8</v>
      </c>
      <c r="AB50" s="22">
        <v>433</v>
      </c>
      <c r="AC50" s="22">
        <v>1</v>
      </c>
      <c r="AD50" s="22">
        <v>8</v>
      </c>
      <c r="AE50" s="22">
        <v>812</v>
      </c>
      <c r="AF50" s="22"/>
      <c r="AG50" s="22">
        <v>8</v>
      </c>
      <c r="AH50" s="22">
        <v>414</v>
      </c>
      <c r="AI50" s="22"/>
      <c r="AJ50" s="22">
        <v>8</v>
      </c>
      <c r="AK50" s="22">
        <v>871</v>
      </c>
      <c r="AL50" s="22"/>
      <c r="AM50" s="22">
        <v>8</v>
      </c>
      <c r="AN50" s="22">
        <v>405</v>
      </c>
      <c r="AO50" s="22"/>
      <c r="AP50" s="22">
        <v>8</v>
      </c>
      <c r="AQ50" s="22">
        <v>835</v>
      </c>
      <c r="AR50" s="22"/>
      <c r="AS50" s="22">
        <v>8</v>
      </c>
      <c r="AT50" s="22">
        <v>387</v>
      </c>
      <c r="AU50" s="22"/>
      <c r="AV50" s="22">
        <v>8</v>
      </c>
      <c r="AW50" s="22">
        <v>808</v>
      </c>
      <c r="AX50" s="22"/>
      <c r="AY50" s="22">
        <v>8</v>
      </c>
      <c r="AZ50" s="22">
        <v>391</v>
      </c>
      <c r="BA50" s="22"/>
      <c r="BB50" s="22">
        <v>8</v>
      </c>
      <c r="BC50" s="22">
        <v>664</v>
      </c>
      <c r="BD50" s="22"/>
      <c r="BE50" s="22">
        <v>8</v>
      </c>
      <c r="BF50" s="22">
        <v>415</v>
      </c>
      <c r="BG50" s="22"/>
      <c r="BH50" s="22">
        <v>8</v>
      </c>
      <c r="BI50" s="22">
        <v>832</v>
      </c>
      <c r="BJ50" s="22"/>
      <c r="BK50" s="22">
        <v>8</v>
      </c>
      <c r="BL50" s="22">
        <v>375</v>
      </c>
      <c r="BM50" s="22"/>
      <c r="BN50" s="22">
        <v>8</v>
      </c>
      <c r="BO50" s="22">
        <v>7653</v>
      </c>
      <c r="BP50" s="22"/>
      <c r="BQ50" s="22">
        <v>8</v>
      </c>
      <c r="BR50" s="22">
        <v>11973</v>
      </c>
      <c r="BS50" s="22">
        <v>1</v>
      </c>
      <c r="BT50" s="22">
        <v>96</v>
      </c>
      <c r="BU50" s="22">
        <v>12542</v>
      </c>
      <c r="BV50" s="22">
        <v>1</v>
      </c>
      <c r="BW50" s="22">
        <v>100</v>
      </c>
      <c r="BX50" s="22">
        <v>12928</v>
      </c>
      <c r="BY50" s="22">
        <v>1</v>
      </c>
      <c r="BZ50" s="22">
        <v>105</v>
      </c>
      <c r="CA50" s="39">
        <v>13487</v>
      </c>
      <c r="CB50" s="35">
        <v>1</v>
      </c>
      <c r="CC50" s="35">
        <v>111</v>
      </c>
      <c r="CD50" s="57">
        <v>14084</v>
      </c>
      <c r="CE50" s="57">
        <v>1</v>
      </c>
      <c r="CF50" s="58">
        <v>116</v>
      </c>
      <c r="CG50" s="238"/>
    </row>
    <row r="51" spans="1:85" ht="30.6" customHeight="1" x14ac:dyDescent="0.25">
      <c r="A51" s="21" t="s">
        <v>213</v>
      </c>
      <c r="B51" s="21" t="s">
        <v>40</v>
      </c>
      <c r="C51" s="21" t="s">
        <v>41</v>
      </c>
      <c r="D51" s="22">
        <v>1790</v>
      </c>
      <c r="E51" s="22">
        <v>3275</v>
      </c>
      <c r="F51" s="22">
        <v>39</v>
      </c>
      <c r="G51" s="22">
        <v>2630</v>
      </c>
      <c r="H51" s="22">
        <v>0</v>
      </c>
      <c r="I51" s="22">
        <v>39</v>
      </c>
      <c r="J51" s="22">
        <v>1198</v>
      </c>
      <c r="K51" s="22"/>
      <c r="L51" s="22">
        <v>39</v>
      </c>
      <c r="M51" s="22">
        <v>3170</v>
      </c>
      <c r="N51" s="22"/>
      <c r="O51" s="22">
        <v>39</v>
      </c>
      <c r="P51" s="22">
        <v>1403</v>
      </c>
      <c r="Q51" s="22"/>
      <c r="R51" s="22">
        <v>39</v>
      </c>
      <c r="S51" s="22">
        <v>3639</v>
      </c>
      <c r="T51" s="22"/>
      <c r="U51" s="22">
        <v>39</v>
      </c>
      <c r="V51" s="22">
        <v>1192</v>
      </c>
      <c r="W51" s="22"/>
      <c r="X51" s="22">
        <v>252</v>
      </c>
      <c r="Y51" s="22">
        <v>3391</v>
      </c>
      <c r="Z51" s="22"/>
      <c r="AA51" s="22">
        <v>266</v>
      </c>
      <c r="AB51" s="22">
        <v>1258</v>
      </c>
      <c r="AC51" s="22"/>
      <c r="AD51" s="22">
        <v>139</v>
      </c>
      <c r="AE51" s="22">
        <v>3182</v>
      </c>
      <c r="AF51" s="22"/>
      <c r="AG51" s="22">
        <v>39</v>
      </c>
      <c r="AH51" s="22">
        <v>1402</v>
      </c>
      <c r="AI51" s="22"/>
      <c r="AJ51" s="22">
        <v>80</v>
      </c>
      <c r="AK51" s="22">
        <v>3308</v>
      </c>
      <c r="AL51" s="22">
        <v>857</v>
      </c>
      <c r="AM51" s="22">
        <v>166</v>
      </c>
      <c r="AN51" s="22">
        <v>1227</v>
      </c>
      <c r="AO51" s="22"/>
      <c r="AP51" s="22">
        <v>304</v>
      </c>
      <c r="AQ51" s="22">
        <v>2966</v>
      </c>
      <c r="AR51" s="22"/>
      <c r="AS51" s="22">
        <v>1124</v>
      </c>
      <c r="AT51" s="22">
        <v>1196</v>
      </c>
      <c r="AU51" s="22"/>
      <c r="AV51" s="22">
        <v>39</v>
      </c>
      <c r="AW51" s="22">
        <v>2895</v>
      </c>
      <c r="AX51" s="22"/>
      <c r="AY51" s="22">
        <v>126</v>
      </c>
      <c r="AZ51" s="22">
        <v>1208</v>
      </c>
      <c r="BA51" s="22"/>
      <c r="BB51" s="22">
        <v>39</v>
      </c>
      <c r="BC51" s="22">
        <v>2690</v>
      </c>
      <c r="BD51" s="22"/>
      <c r="BE51" s="22">
        <v>144</v>
      </c>
      <c r="BF51" s="22">
        <v>1206</v>
      </c>
      <c r="BG51" s="22"/>
      <c r="BH51" s="22">
        <v>39</v>
      </c>
      <c r="BI51" s="22">
        <v>4047</v>
      </c>
      <c r="BJ51" s="22"/>
      <c r="BK51" s="22">
        <v>62</v>
      </c>
      <c r="BL51" s="22">
        <v>1233</v>
      </c>
      <c r="BM51" s="22"/>
      <c r="BN51" s="22">
        <v>39</v>
      </c>
      <c r="BO51" s="22">
        <v>20158</v>
      </c>
      <c r="BP51" s="22"/>
      <c r="BQ51" s="22">
        <v>93</v>
      </c>
      <c r="BR51" s="22">
        <v>34469</v>
      </c>
      <c r="BS51" s="22">
        <v>3275</v>
      </c>
      <c r="BT51" s="22">
        <v>1139</v>
      </c>
      <c r="BU51" s="22">
        <v>34901</v>
      </c>
      <c r="BV51" s="22">
        <v>4899</v>
      </c>
      <c r="BW51" s="22">
        <v>1182</v>
      </c>
      <c r="BX51" s="38">
        <v>36548</v>
      </c>
      <c r="BY51" s="22">
        <v>3655</v>
      </c>
      <c r="BZ51" s="22">
        <v>1227</v>
      </c>
      <c r="CA51" s="39">
        <v>38394</v>
      </c>
      <c r="CB51" s="35">
        <v>3965</v>
      </c>
      <c r="CC51" s="35">
        <v>1273</v>
      </c>
      <c r="CD51" s="57">
        <v>40372</v>
      </c>
      <c r="CE51" s="57">
        <v>4368</v>
      </c>
      <c r="CF51" s="58">
        <v>1321</v>
      </c>
      <c r="CG51" s="238"/>
    </row>
    <row r="52" spans="1:85" ht="22.35" customHeight="1" x14ac:dyDescent="0.25">
      <c r="A52" s="24" t="s">
        <v>214</v>
      </c>
      <c r="B52" s="24" t="s">
        <v>42</v>
      </c>
      <c r="C52" s="24" t="s">
        <v>215</v>
      </c>
      <c r="D52" s="22">
        <v>1909</v>
      </c>
      <c r="E52" s="22">
        <v>0</v>
      </c>
      <c r="F52" s="22">
        <v>163</v>
      </c>
      <c r="G52" s="22">
        <v>1625</v>
      </c>
      <c r="H52" s="22">
        <v>0</v>
      </c>
      <c r="I52" s="22">
        <v>134</v>
      </c>
      <c r="J52" s="22">
        <v>2410</v>
      </c>
      <c r="K52" s="22"/>
      <c r="L52" s="22">
        <v>163</v>
      </c>
      <c r="M52" s="22">
        <v>1639</v>
      </c>
      <c r="N52" s="22"/>
      <c r="O52" s="22">
        <v>158</v>
      </c>
      <c r="P52" s="22">
        <v>2381</v>
      </c>
      <c r="Q52" s="22"/>
      <c r="R52" s="22">
        <v>163</v>
      </c>
      <c r="S52" s="22">
        <v>2650</v>
      </c>
      <c r="T52" s="22"/>
      <c r="U52" s="22">
        <v>26</v>
      </c>
      <c r="V52" s="22">
        <v>3081</v>
      </c>
      <c r="W52" s="22">
        <v>200</v>
      </c>
      <c r="X52" s="22">
        <v>163</v>
      </c>
      <c r="Y52" s="22">
        <v>2863</v>
      </c>
      <c r="Z52" s="22"/>
      <c r="AA52" s="22">
        <v>290</v>
      </c>
      <c r="AB52" s="22">
        <v>2505</v>
      </c>
      <c r="AC52" s="22">
        <v>800</v>
      </c>
      <c r="AD52" s="22">
        <v>163</v>
      </c>
      <c r="AE52" s="22">
        <v>2549</v>
      </c>
      <c r="AF52" s="22"/>
      <c r="AG52" s="22">
        <v>-237</v>
      </c>
      <c r="AH52" s="22">
        <v>2128</v>
      </c>
      <c r="AI52" s="22">
        <v>1000</v>
      </c>
      <c r="AJ52" s="22">
        <v>165</v>
      </c>
      <c r="AK52" s="22">
        <v>2655</v>
      </c>
      <c r="AL52" s="22"/>
      <c r="AM52" s="22">
        <v>26</v>
      </c>
      <c r="AN52" s="22">
        <v>2341</v>
      </c>
      <c r="AO52" s="22">
        <v>0</v>
      </c>
      <c r="AP52" s="22">
        <v>167</v>
      </c>
      <c r="AQ52" s="22">
        <v>2195</v>
      </c>
      <c r="AR52" s="22"/>
      <c r="AS52" s="22">
        <v>156</v>
      </c>
      <c r="AT52" s="22">
        <v>1979</v>
      </c>
      <c r="AU52" s="22"/>
      <c r="AV52" s="22">
        <v>163</v>
      </c>
      <c r="AW52" s="22">
        <v>1794</v>
      </c>
      <c r="AX52" s="22"/>
      <c r="AY52" s="22">
        <v>156</v>
      </c>
      <c r="AZ52" s="22">
        <v>1906</v>
      </c>
      <c r="BA52" s="22"/>
      <c r="BB52" s="22">
        <v>163</v>
      </c>
      <c r="BC52" s="22">
        <v>3404</v>
      </c>
      <c r="BD52" s="22"/>
      <c r="BE52" s="22">
        <v>155</v>
      </c>
      <c r="BF52" s="22">
        <v>1909</v>
      </c>
      <c r="BG52" s="22"/>
      <c r="BH52" s="22">
        <v>163</v>
      </c>
      <c r="BI52" s="22">
        <v>1669</v>
      </c>
      <c r="BJ52" s="22"/>
      <c r="BK52" s="22">
        <v>155</v>
      </c>
      <c r="BL52" s="22">
        <v>1946</v>
      </c>
      <c r="BM52" s="22"/>
      <c r="BN52" s="22">
        <v>163</v>
      </c>
      <c r="BO52" s="22">
        <v>5536</v>
      </c>
      <c r="BP52" s="22"/>
      <c r="BQ52" s="22">
        <v>132</v>
      </c>
      <c r="BR52" s="22">
        <v>30032</v>
      </c>
      <c r="BS52" s="22">
        <v>2000</v>
      </c>
      <c r="BT52" s="22">
        <v>1931</v>
      </c>
      <c r="BU52" s="22">
        <v>31475</v>
      </c>
      <c r="BV52" s="22">
        <v>2357</v>
      </c>
      <c r="BW52" s="22">
        <v>2027</v>
      </c>
      <c r="BX52" s="38">
        <v>32803</v>
      </c>
      <c r="BY52" s="22">
        <v>0</v>
      </c>
      <c r="BZ52" s="22">
        <v>2128</v>
      </c>
      <c r="CA52" s="39">
        <v>34248</v>
      </c>
      <c r="CB52" s="35">
        <v>2269</v>
      </c>
      <c r="CC52" s="35">
        <v>2234</v>
      </c>
      <c r="CD52" s="57">
        <v>35687</v>
      </c>
      <c r="CE52" s="57">
        <v>2238</v>
      </c>
      <c r="CF52" s="58">
        <v>2401</v>
      </c>
      <c r="CG52" s="238"/>
    </row>
    <row r="53" spans="1:85" ht="32.25" customHeight="1" thickBot="1" x14ac:dyDescent="0.3">
      <c r="A53" s="24" t="s">
        <v>216</v>
      </c>
      <c r="B53" s="24" t="s">
        <v>43</v>
      </c>
      <c r="C53" s="24" t="s">
        <v>44</v>
      </c>
      <c r="D53" s="55">
        <v>1039</v>
      </c>
      <c r="E53" s="22">
        <v>0</v>
      </c>
      <c r="F53" s="22">
        <v>0</v>
      </c>
      <c r="G53" s="22">
        <v>1025</v>
      </c>
      <c r="H53" s="22">
        <v>0</v>
      </c>
      <c r="I53" s="22">
        <v>0</v>
      </c>
      <c r="J53" s="22">
        <v>1039</v>
      </c>
      <c r="K53" s="22">
        <v>0</v>
      </c>
      <c r="L53" s="22">
        <v>0</v>
      </c>
      <c r="M53" s="22">
        <v>1033</v>
      </c>
      <c r="N53" s="22">
        <v>11787</v>
      </c>
      <c r="O53" s="22">
        <v>990</v>
      </c>
      <c r="P53" s="22">
        <v>1020</v>
      </c>
      <c r="Q53" s="22">
        <v>6000</v>
      </c>
      <c r="R53" s="22">
        <v>0</v>
      </c>
      <c r="S53" s="22">
        <v>897</v>
      </c>
      <c r="T53" s="22"/>
      <c r="U53" s="22">
        <v>18094</v>
      </c>
      <c r="V53" s="22">
        <v>1035</v>
      </c>
      <c r="W53" s="22">
        <v>4000</v>
      </c>
      <c r="X53" s="22">
        <v>0</v>
      </c>
      <c r="Y53" s="22">
        <v>991</v>
      </c>
      <c r="Z53" s="22"/>
      <c r="AA53" s="22">
        <v>681</v>
      </c>
      <c r="AB53" s="22">
        <v>1013</v>
      </c>
      <c r="AC53" s="22">
        <v>2628</v>
      </c>
      <c r="AD53" s="22">
        <v>0</v>
      </c>
      <c r="AE53" s="22">
        <v>968</v>
      </c>
      <c r="AF53" s="22"/>
      <c r="AG53" s="22"/>
      <c r="AH53" s="22">
        <v>1040</v>
      </c>
      <c r="AI53" s="22">
        <v>0</v>
      </c>
      <c r="AJ53" s="22">
        <v>0</v>
      </c>
      <c r="AK53" s="22">
        <v>990</v>
      </c>
      <c r="AL53" s="22"/>
      <c r="AM53" s="22">
        <v>0</v>
      </c>
      <c r="AN53" s="22">
        <v>1042</v>
      </c>
      <c r="AO53" s="22">
        <v>0</v>
      </c>
      <c r="AP53" s="22">
        <v>0</v>
      </c>
      <c r="AQ53" s="22">
        <v>990</v>
      </c>
      <c r="AR53" s="22"/>
      <c r="AS53" s="22">
        <v>0</v>
      </c>
      <c r="AT53" s="22">
        <v>971</v>
      </c>
      <c r="AU53" s="22"/>
      <c r="AV53" s="22">
        <v>0</v>
      </c>
      <c r="AW53" s="22">
        <v>921</v>
      </c>
      <c r="AX53" s="22">
        <v>10383</v>
      </c>
      <c r="AY53" s="22">
        <v>162</v>
      </c>
      <c r="AZ53" s="22">
        <v>1062</v>
      </c>
      <c r="BA53" s="22"/>
      <c r="BB53" s="22">
        <v>0</v>
      </c>
      <c r="BC53" s="22">
        <v>990</v>
      </c>
      <c r="BD53" s="22"/>
      <c r="BE53" s="22">
        <v>0</v>
      </c>
      <c r="BF53" s="22">
        <v>1021</v>
      </c>
      <c r="BG53" s="22"/>
      <c r="BH53" s="22">
        <v>0</v>
      </c>
      <c r="BI53" s="22">
        <v>967</v>
      </c>
      <c r="BJ53" s="22">
        <v>16198</v>
      </c>
      <c r="BK53" s="22">
        <v>13245</v>
      </c>
      <c r="BL53" s="22">
        <v>1045</v>
      </c>
      <c r="BM53" s="22"/>
      <c r="BN53" s="22">
        <v>0</v>
      </c>
      <c r="BO53" s="22">
        <v>1023</v>
      </c>
      <c r="BP53" s="22"/>
      <c r="BQ53" s="22">
        <v>0</v>
      </c>
      <c r="BR53" s="22">
        <v>12350</v>
      </c>
      <c r="BS53" s="22">
        <v>12628</v>
      </c>
      <c r="BT53" s="22">
        <v>0</v>
      </c>
      <c r="BU53" s="22">
        <v>14229</v>
      </c>
      <c r="BV53" s="22">
        <v>27500</v>
      </c>
      <c r="BW53" s="22">
        <v>0</v>
      </c>
      <c r="BX53" s="38">
        <v>18309</v>
      </c>
      <c r="BY53" s="22">
        <v>22905</v>
      </c>
      <c r="BZ53" s="22">
        <v>0</v>
      </c>
      <c r="CA53" s="39">
        <v>19209</v>
      </c>
      <c r="CB53" s="35">
        <v>24594</v>
      </c>
      <c r="CC53" s="35">
        <v>0</v>
      </c>
      <c r="CD53" s="57">
        <v>14246</v>
      </c>
      <c r="CE53" s="57">
        <v>24256</v>
      </c>
      <c r="CF53" s="58">
        <v>0</v>
      </c>
      <c r="CG53" s="238"/>
    </row>
    <row r="54" spans="1:85" ht="16.5" customHeight="1" thickBot="1" x14ac:dyDescent="0.3">
      <c r="A54" s="24"/>
      <c r="B54" s="24"/>
      <c r="C54" s="71"/>
      <c r="D54" s="64">
        <f>SUM(D41:D53)</f>
        <v>18401</v>
      </c>
      <c r="E54" s="64">
        <f t="shared" ref="E54:CF54" si="20">SUM(E41:E53)</f>
        <v>5784</v>
      </c>
      <c r="F54" s="64">
        <f t="shared" si="20"/>
        <v>1158</v>
      </c>
      <c r="G54" s="64">
        <f>SUM(G41:G53)</f>
        <v>24434</v>
      </c>
      <c r="H54" s="64">
        <f t="shared" ref="H54:I54" si="21">SUM(H41:H53)</f>
        <v>0</v>
      </c>
      <c r="I54" s="64">
        <f t="shared" si="21"/>
        <v>2078</v>
      </c>
      <c r="J54" s="64">
        <f t="shared" si="20"/>
        <v>18496</v>
      </c>
      <c r="K54" s="64">
        <f t="shared" si="20"/>
        <v>604</v>
      </c>
      <c r="L54" s="64">
        <f t="shared" si="20"/>
        <v>1362</v>
      </c>
      <c r="M54" s="64">
        <f>SUM(M41:M53)</f>
        <v>25373</v>
      </c>
      <c r="N54" s="64">
        <f>SUM(N41:N53)</f>
        <v>11787</v>
      </c>
      <c r="O54" s="64">
        <f>SUM(O41:O53)</f>
        <v>2759</v>
      </c>
      <c r="P54" s="64">
        <f t="shared" si="20"/>
        <v>18823</v>
      </c>
      <c r="Q54" s="64">
        <f t="shared" si="20"/>
        <v>6205</v>
      </c>
      <c r="R54" s="64">
        <f t="shared" si="20"/>
        <v>1382</v>
      </c>
      <c r="S54" s="64">
        <f t="shared" ref="S54:X54" si="22">SUM(S41:S53)</f>
        <v>28081</v>
      </c>
      <c r="T54" s="64">
        <f t="shared" si="22"/>
        <v>0</v>
      </c>
      <c r="U54" s="64">
        <f t="shared" si="22"/>
        <v>18810</v>
      </c>
      <c r="V54" s="64">
        <f t="shared" si="22"/>
        <v>19896</v>
      </c>
      <c r="W54" s="64">
        <f t="shared" si="22"/>
        <v>4591</v>
      </c>
      <c r="X54" s="64">
        <f t="shared" si="22"/>
        <v>1520</v>
      </c>
      <c r="Y54" s="64">
        <f t="shared" si="20"/>
        <v>29059</v>
      </c>
      <c r="Z54" s="64">
        <f t="shared" si="20"/>
        <v>0</v>
      </c>
      <c r="AA54" s="64">
        <f t="shared" si="20"/>
        <v>13662</v>
      </c>
      <c r="AB54" s="64">
        <f t="shared" ref="AB54:AD54" si="23">SUM(AB41:AB53)</f>
        <v>18277</v>
      </c>
      <c r="AC54" s="64">
        <f t="shared" si="23"/>
        <v>3641</v>
      </c>
      <c r="AD54" s="64">
        <f t="shared" si="23"/>
        <v>14319</v>
      </c>
      <c r="AE54" s="64">
        <f t="shared" si="20"/>
        <v>29911</v>
      </c>
      <c r="AF54" s="64">
        <f t="shared" si="20"/>
        <v>0</v>
      </c>
      <c r="AG54" s="64">
        <f t="shared" si="20"/>
        <v>-1296</v>
      </c>
      <c r="AH54" s="64">
        <f t="shared" ref="AH54:AJ54" si="24">SUM(AH41:AH53)</f>
        <v>20798</v>
      </c>
      <c r="AI54" s="64">
        <f t="shared" si="24"/>
        <v>1093</v>
      </c>
      <c r="AJ54" s="64">
        <f t="shared" si="24"/>
        <v>1670</v>
      </c>
      <c r="AK54" s="64">
        <f t="shared" ref="AK54:AP54" si="25">SUM(AK41:AK53)</f>
        <v>28759</v>
      </c>
      <c r="AL54" s="64">
        <f t="shared" si="25"/>
        <v>857</v>
      </c>
      <c r="AM54" s="64">
        <f t="shared" si="25"/>
        <v>1054</v>
      </c>
      <c r="AN54" s="64">
        <f t="shared" si="25"/>
        <v>18180</v>
      </c>
      <c r="AO54" s="64">
        <f t="shared" si="25"/>
        <v>634</v>
      </c>
      <c r="AP54" s="64">
        <f t="shared" si="25"/>
        <v>1603</v>
      </c>
      <c r="AQ54" s="64">
        <f t="shared" si="20"/>
        <v>25160</v>
      </c>
      <c r="AR54" s="64">
        <f t="shared" si="20"/>
        <v>177</v>
      </c>
      <c r="AS54" s="64">
        <f t="shared" si="20"/>
        <v>2574</v>
      </c>
      <c r="AT54" s="64">
        <f t="shared" si="20"/>
        <v>18532</v>
      </c>
      <c r="AU54" s="64">
        <f t="shared" si="20"/>
        <v>304</v>
      </c>
      <c r="AV54" s="64">
        <f t="shared" si="20"/>
        <v>1272</v>
      </c>
      <c r="AW54" s="64">
        <f t="shared" ref="AW54:AY54" si="26">SUM(AW41:AW53)</f>
        <v>25316</v>
      </c>
      <c r="AX54" s="64">
        <f t="shared" si="26"/>
        <v>10383</v>
      </c>
      <c r="AY54" s="64">
        <f t="shared" si="26"/>
        <v>1549</v>
      </c>
      <c r="AZ54" s="64">
        <f t="shared" si="20"/>
        <v>19633</v>
      </c>
      <c r="BA54" s="64">
        <f t="shared" si="20"/>
        <v>131</v>
      </c>
      <c r="BB54" s="64">
        <f t="shared" si="20"/>
        <v>1266</v>
      </c>
      <c r="BC54" s="64">
        <f t="shared" si="20"/>
        <v>26540</v>
      </c>
      <c r="BD54" s="64">
        <f t="shared" si="20"/>
        <v>120</v>
      </c>
      <c r="BE54" s="64">
        <f t="shared" si="20"/>
        <v>1911</v>
      </c>
      <c r="BF54" s="64">
        <f t="shared" ref="BF54:BH54" si="27">SUM(BF41:BF53)</f>
        <v>17646</v>
      </c>
      <c r="BG54" s="64">
        <f t="shared" si="27"/>
        <v>281</v>
      </c>
      <c r="BH54" s="64">
        <f t="shared" si="27"/>
        <v>1182</v>
      </c>
      <c r="BI54" s="64">
        <f t="shared" si="20"/>
        <v>27511</v>
      </c>
      <c r="BJ54" s="64">
        <f t="shared" si="20"/>
        <v>16198</v>
      </c>
      <c r="BK54" s="64">
        <f t="shared" si="20"/>
        <v>14916</v>
      </c>
      <c r="BL54" s="64">
        <f t="shared" si="20"/>
        <v>17719</v>
      </c>
      <c r="BM54" s="64">
        <f t="shared" si="20"/>
        <v>626</v>
      </c>
      <c r="BN54" s="64">
        <f t="shared" si="20"/>
        <v>1330</v>
      </c>
      <c r="BO54" s="64">
        <f t="shared" si="20"/>
        <v>130320</v>
      </c>
      <c r="BP54" s="64">
        <f t="shared" si="20"/>
        <v>87</v>
      </c>
      <c r="BQ54" s="64">
        <f t="shared" si="20"/>
        <v>1597</v>
      </c>
      <c r="BR54" s="64">
        <f t="shared" si="20"/>
        <v>336717</v>
      </c>
      <c r="BS54" s="64">
        <f t="shared" si="20"/>
        <v>23980</v>
      </c>
      <c r="BT54" s="64">
        <f t="shared" si="20"/>
        <v>29644</v>
      </c>
      <c r="BU54" s="64">
        <f t="shared" si="20"/>
        <v>352218</v>
      </c>
      <c r="BV54" s="64">
        <f t="shared" si="20"/>
        <v>39129</v>
      </c>
      <c r="BW54" s="64">
        <f t="shared" si="20"/>
        <v>31125</v>
      </c>
      <c r="BX54" s="64">
        <f t="shared" si="20"/>
        <v>369980</v>
      </c>
      <c r="BY54" s="64">
        <f t="shared" si="20"/>
        <v>32316</v>
      </c>
      <c r="BZ54" s="64">
        <f t="shared" si="20"/>
        <v>32439</v>
      </c>
      <c r="CA54" s="64">
        <f t="shared" si="20"/>
        <v>386285</v>
      </c>
      <c r="CB54" s="64">
        <f t="shared" si="20"/>
        <v>34739</v>
      </c>
      <c r="CC54" s="64">
        <f t="shared" si="20"/>
        <v>33298</v>
      </c>
      <c r="CD54" s="64">
        <f t="shared" si="20"/>
        <v>397960</v>
      </c>
      <c r="CE54" s="64">
        <f t="shared" si="20"/>
        <v>34719</v>
      </c>
      <c r="CF54" s="64">
        <f t="shared" si="20"/>
        <v>34536</v>
      </c>
    </row>
    <row r="55" spans="1:85" ht="20.25" customHeight="1" thickBot="1" x14ac:dyDescent="0.3">
      <c r="A55" s="282" t="s">
        <v>322</v>
      </c>
      <c r="B55" s="282"/>
      <c r="C55" s="291"/>
      <c r="D55" s="64">
        <f>D54+D38+D31</f>
        <v>53702</v>
      </c>
      <c r="E55" s="64">
        <f t="shared" ref="E55:CF55" si="28">E54+E38+E31</f>
        <v>6620</v>
      </c>
      <c r="F55" s="64">
        <f t="shared" si="28"/>
        <v>64442</v>
      </c>
      <c r="G55" s="64">
        <f>G54+G38+G31</f>
        <v>60452</v>
      </c>
      <c r="H55" s="64">
        <f t="shared" ref="H55:I55" si="29">H54+H38+H31</f>
        <v>0</v>
      </c>
      <c r="I55" s="64">
        <f t="shared" si="29"/>
        <v>58077</v>
      </c>
      <c r="J55" s="64">
        <f t="shared" si="28"/>
        <v>53720</v>
      </c>
      <c r="K55" s="64">
        <f t="shared" si="28"/>
        <v>914</v>
      </c>
      <c r="L55" s="64">
        <f t="shared" si="28"/>
        <v>13471</v>
      </c>
      <c r="M55" s="64">
        <f>M54+M38+M31</f>
        <v>60533</v>
      </c>
      <c r="N55" s="64">
        <f>N54+N38+N31</f>
        <v>14203</v>
      </c>
      <c r="O55" s="64">
        <f t="shared" si="28"/>
        <v>18408</v>
      </c>
      <c r="P55" s="64">
        <f t="shared" si="28"/>
        <v>53192</v>
      </c>
      <c r="Q55" s="64">
        <f t="shared" si="28"/>
        <v>6724</v>
      </c>
      <c r="R55" s="64">
        <f t="shared" si="28"/>
        <v>13451</v>
      </c>
      <c r="S55" s="64">
        <f t="shared" si="28"/>
        <v>68123</v>
      </c>
      <c r="T55" s="64">
        <f t="shared" si="28"/>
        <v>1779</v>
      </c>
      <c r="U55" s="64">
        <f t="shared" si="28"/>
        <v>31877</v>
      </c>
      <c r="V55" s="64">
        <f t="shared" ref="V55:X55" si="30">V54+V38+V31</f>
        <v>54715</v>
      </c>
      <c r="W55" s="64">
        <f t="shared" si="30"/>
        <v>5754</v>
      </c>
      <c r="X55" s="64">
        <f t="shared" si="30"/>
        <v>14509</v>
      </c>
      <c r="Y55" s="64">
        <f t="shared" si="28"/>
        <v>76548</v>
      </c>
      <c r="Z55" s="64">
        <f t="shared" si="28"/>
        <v>2958</v>
      </c>
      <c r="AA55" s="64">
        <f t="shared" si="28"/>
        <v>30236</v>
      </c>
      <c r="AB55" s="64">
        <f t="shared" ref="AB55:AD55" si="31">AB54+AB38+AB31</f>
        <v>55947</v>
      </c>
      <c r="AC55" s="64">
        <f t="shared" si="31"/>
        <v>6191</v>
      </c>
      <c r="AD55" s="64">
        <f t="shared" si="31"/>
        <v>26993</v>
      </c>
      <c r="AE55" s="64">
        <f t="shared" si="28"/>
        <v>67157</v>
      </c>
      <c r="AF55" s="64">
        <f t="shared" si="28"/>
        <v>876</v>
      </c>
      <c r="AG55" s="64">
        <f t="shared" si="28"/>
        <v>12751</v>
      </c>
      <c r="AH55" s="64">
        <f t="shared" ref="AH55:AP55" si="32">AH54+AH38+AH31</f>
        <v>58336</v>
      </c>
      <c r="AI55" s="64">
        <f t="shared" si="32"/>
        <v>4593</v>
      </c>
      <c r="AJ55" s="64">
        <f t="shared" si="32"/>
        <v>58100</v>
      </c>
      <c r="AK55" s="64">
        <f t="shared" si="32"/>
        <v>68219</v>
      </c>
      <c r="AL55" s="64">
        <f t="shared" si="32"/>
        <v>1249</v>
      </c>
      <c r="AM55" s="64">
        <f t="shared" si="32"/>
        <v>47824</v>
      </c>
      <c r="AN55" s="64">
        <f t="shared" si="32"/>
        <v>54018</v>
      </c>
      <c r="AO55" s="64">
        <f t="shared" si="32"/>
        <v>3384</v>
      </c>
      <c r="AP55" s="64">
        <f t="shared" si="32"/>
        <v>12785</v>
      </c>
      <c r="AQ55" s="64">
        <f t="shared" si="28"/>
        <v>65732</v>
      </c>
      <c r="AR55" s="64">
        <f t="shared" si="28"/>
        <v>3376</v>
      </c>
      <c r="AS55" s="64">
        <f t="shared" si="28"/>
        <v>19491</v>
      </c>
      <c r="AT55" s="64">
        <f t="shared" si="28"/>
        <v>53685</v>
      </c>
      <c r="AU55" s="64">
        <f t="shared" si="28"/>
        <v>3804</v>
      </c>
      <c r="AV55" s="64">
        <f t="shared" si="28"/>
        <v>13442</v>
      </c>
      <c r="AW55" s="64">
        <f t="shared" ref="AW55:AY55" si="33">AW54+AW38+AW31</f>
        <v>63074</v>
      </c>
      <c r="AX55" s="64">
        <f t="shared" si="33"/>
        <v>10414</v>
      </c>
      <c r="AY55" s="64">
        <f t="shared" si="33"/>
        <v>14791</v>
      </c>
      <c r="AZ55" s="64">
        <f t="shared" si="28"/>
        <v>54859</v>
      </c>
      <c r="BA55" s="64">
        <f t="shared" si="28"/>
        <v>5131</v>
      </c>
      <c r="BB55" s="64">
        <f t="shared" si="28"/>
        <v>51370</v>
      </c>
      <c r="BC55" s="64">
        <f t="shared" si="28"/>
        <v>53825</v>
      </c>
      <c r="BD55" s="64">
        <f t="shared" si="28"/>
        <v>120</v>
      </c>
      <c r="BE55" s="64">
        <f t="shared" si="28"/>
        <v>40148</v>
      </c>
      <c r="BF55" s="64">
        <f t="shared" ref="BF55:BH55" si="34">BF54+BF38+BF31</f>
        <v>52159</v>
      </c>
      <c r="BG55" s="64">
        <f t="shared" si="34"/>
        <v>10886</v>
      </c>
      <c r="BH55" s="64">
        <f t="shared" si="34"/>
        <v>13895</v>
      </c>
      <c r="BI55" s="64">
        <f t="shared" si="28"/>
        <v>63233</v>
      </c>
      <c r="BJ55" s="64">
        <f t="shared" si="28"/>
        <v>16398</v>
      </c>
      <c r="BK55" s="64">
        <f t="shared" si="28"/>
        <v>28870</v>
      </c>
      <c r="BL55" s="64">
        <f t="shared" si="28"/>
        <v>52724</v>
      </c>
      <c r="BM55" s="64">
        <f t="shared" si="28"/>
        <v>876</v>
      </c>
      <c r="BN55" s="64">
        <f t="shared" si="28"/>
        <v>13469</v>
      </c>
      <c r="BO55" s="64">
        <f t="shared" si="28"/>
        <v>274488</v>
      </c>
      <c r="BP55" s="64">
        <f t="shared" si="28"/>
        <v>87</v>
      </c>
      <c r="BQ55" s="64">
        <f t="shared" si="28"/>
        <v>14962</v>
      </c>
      <c r="BR55" s="64">
        <f t="shared" si="28"/>
        <v>871526</v>
      </c>
      <c r="BS55" s="64">
        <f t="shared" si="28"/>
        <v>54962</v>
      </c>
      <c r="BT55" s="64">
        <f t="shared" si="28"/>
        <v>310876</v>
      </c>
      <c r="BU55" s="64">
        <f t="shared" si="28"/>
        <v>911500</v>
      </c>
      <c r="BV55" s="64">
        <f t="shared" si="28"/>
        <v>63129</v>
      </c>
      <c r="BW55" s="64">
        <f t="shared" si="28"/>
        <v>318072</v>
      </c>
      <c r="BX55" s="64">
        <f t="shared" si="28"/>
        <v>953357</v>
      </c>
      <c r="BY55" s="64">
        <f t="shared" si="28"/>
        <v>48142</v>
      </c>
      <c r="BZ55" s="64">
        <f t="shared" si="28"/>
        <v>322812</v>
      </c>
      <c r="CA55" s="64">
        <f t="shared" si="28"/>
        <v>996987</v>
      </c>
      <c r="CB55" s="64">
        <f t="shared" si="28"/>
        <v>48628</v>
      </c>
      <c r="CC55" s="64">
        <f t="shared" si="28"/>
        <v>330938</v>
      </c>
      <c r="CD55" s="64">
        <f t="shared" si="28"/>
        <v>1036978</v>
      </c>
      <c r="CE55" s="64">
        <f t="shared" si="28"/>
        <v>50596</v>
      </c>
      <c r="CF55" s="64">
        <f t="shared" si="28"/>
        <v>339805</v>
      </c>
    </row>
    <row r="56" spans="1:85" ht="20.25" customHeight="1" x14ac:dyDescent="0.25">
      <c r="A56" s="24"/>
      <c r="B56" s="24"/>
      <c r="C56" s="24"/>
      <c r="D56" s="63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59"/>
      <c r="CE56" s="59"/>
      <c r="CF56" s="60"/>
    </row>
    <row r="57" spans="1:85" ht="28.5" customHeight="1" x14ac:dyDescent="0.25">
      <c r="A57" s="282" t="s">
        <v>217</v>
      </c>
      <c r="B57" s="282"/>
      <c r="C57" s="28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39"/>
      <c r="CB57" s="35"/>
      <c r="CC57" s="35"/>
      <c r="CD57" s="57"/>
      <c r="CE57" s="57"/>
      <c r="CF57" s="58"/>
    </row>
    <row r="58" spans="1:85" ht="24.75" customHeight="1" x14ac:dyDescent="0.25">
      <c r="A58" s="285" t="s">
        <v>72</v>
      </c>
      <c r="B58" s="285"/>
      <c r="C58" s="28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>
        <v>0</v>
      </c>
      <c r="BT58" s="22"/>
      <c r="BU58" s="22"/>
      <c r="BV58" s="22"/>
      <c r="BW58" s="22"/>
      <c r="BX58" s="22"/>
      <c r="BY58" s="22"/>
      <c r="BZ58" s="22"/>
      <c r="CA58" s="39"/>
      <c r="CB58" s="35"/>
      <c r="CC58" s="35"/>
      <c r="CD58" s="57"/>
      <c r="CE58" s="57"/>
      <c r="CF58" s="58"/>
      <c r="CG58" s="238"/>
    </row>
    <row r="59" spans="1:85" ht="20.100000000000001" customHeight="1" x14ac:dyDescent="0.25">
      <c r="A59" s="23" t="s">
        <v>218</v>
      </c>
      <c r="B59" s="23" t="s">
        <v>46</v>
      </c>
      <c r="C59" s="23" t="s">
        <v>47</v>
      </c>
      <c r="D59" s="22">
        <v>-1842</v>
      </c>
      <c r="E59" s="22">
        <v>0</v>
      </c>
      <c r="F59" s="22">
        <v>201</v>
      </c>
      <c r="G59" s="22">
        <v>114</v>
      </c>
      <c r="H59" s="22">
        <v>147</v>
      </c>
      <c r="I59" s="22">
        <v>13</v>
      </c>
      <c r="J59" s="22">
        <v>-1270</v>
      </c>
      <c r="K59" s="22"/>
      <c r="L59" s="22">
        <v>60</v>
      </c>
      <c r="M59" s="22">
        <v>621</v>
      </c>
      <c r="N59" s="22">
        <v>95</v>
      </c>
      <c r="O59" s="22">
        <v>13</v>
      </c>
      <c r="P59" s="22">
        <v>-1209</v>
      </c>
      <c r="Q59" s="22">
        <v>100</v>
      </c>
      <c r="R59" s="22">
        <v>60</v>
      </c>
      <c r="S59" s="22">
        <v>2188</v>
      </c>
      <c r="T59" s="22"/>
      <c r="U59" s="22">
        <v>1713</v>
      </c>
      <c r="V59" s="22">
        <v>-1425</v>
      </c>
      <c r="W59" s="22">
        <v>0</v>
      </c>
      <c r="X59" s="22">
        <v>184</v>
      </c>
      <c r="Y59" s="22">
        <v>1516</v>
      </c>
      <c r="Z59" s="22"/>
      <c r="AA59" s="22">
        <v>136</v>
      </c>
      <c r="AB59" s="22">
        <v>-1096</v>
      </c>
      <c r="AC59" s="22">
        <v>4000</v>
      </c>
      <c r="AD59" s="22">
        <v>60</v>
      </c>
      <c r="AE59" s="22">
        <v>936</v>
      </c>
      <c r="AF59" s="22"/>
      <c r="AG59" s="22">
        <v>-111</v>
      </c>
      <c r="AH59" s="22">
        <v>-1032</v>
      </c>
      <c r="AI59" s="22">
        <v>500</v>
      </c>
      <c r="AJ59" s="22">
        <v>60</v>
      </c>
      <c r="AK59" s="22">
        <v>1137</v>
      </c>
      <c r="AL59" s="22"/>
      <c r="AM59" s="22">
        <v>13</v>
      </c>
      <c r="AN59" s="22">
        <v>-974</v>
      </c>
      <c r="AO59" s="22"/>
      <c r="AP59" s="22">
        <v>201</v>
      </c>
      <c r="AQ59" s="22">
        <v>1306</v>
      </c>
      <c r="AR59" s="22"/>
      <c r="AS59" s="22">
        <v>13</v>
      </c>
      <c r="AT59" s="22">
        <v>-995</v>
      </c>
      <c r="AU59" s="22"/>
      <c r="AV59" s="22">
        <v>60</v>
      </c>
      <c r="AW59" s="22">
        <v>1971</v>
      </c>
      <c r="AX59" s="22">
        <v>25</v>
      </c>
      <c r="AY59" s="22">
        <v>13</v>
      </c>
      <c r="AZ59" s="22">
        <v>-971</v>
      </c>
      <c r="BA59" s="22">
        <v>0</v>
      </c>
      <c r="BB59" s="22">
        <v>60</v>
      </c>
      <c r="BC59" s="22">
        <v>797</v>
      </c>
      <c r="BD59" s="22"/>
      <c r="BE59" s="22">
        <v>13</v>
      </c>
      <c r="BF59" s="22">
        <v>-1026</v>
      </c>
      <c r="BG59" s="22"/>
      <c r="BH59" s="22">
        <v>60</v>
      </c>
      <c r="BI59" s="22">
        <v>1655</v>
      </c>
      <c r="BJ59" s="22">
        <f>16+28</f>
        <v>44</v>
      </c>
      <c r="BK59" s="22">
        <v>13</v>
      </c>
      <c r="BL59" s="22">
        <v>-843</v>
      </c>
      <c r="BM59" s="22"/>
      <c r="BN59" s="22">
        <v>60</v>
      </c>
      <c r="BO59" s="22">
        <v>25490</v>
      </c>
      <c r="BP59" s="22"/>
      <c r="BQ59" s="22">
        <v>412</v>
      </c>
      <c r="BR59" s="22">
        <v>12807</v>
      </c>
      <c r="BS59" s="22">
        <v>4600</v>
      </c>
      <c r="BT59" s="22">
        <v>1476</v>
      </c>
      <c r="BU59" s="22">
        <v>12051</v>
      </c>
      <c r="BV59" s="22">
        <f>11121+800</f>
        <v>11921</v>
      </c>
      <c r="BW59" s="22">
        <v>1539</v>
      </c>
      <c r="BX59" s="38">
        <v>12492</v>
      </c>
      <c r="BY59" s="22">
        <f>9263+600</f>
        <v>9863</v>
      </c>
      <c r="BZ59" s="22">
        <v>1606</v>
      </c>
      <c r="CA59" s="39">
        <v>13061</v>
      </c>
      <c r="CB59" s="35">
        <f>9946+800</f>
        <v>10746</v>
      </c>
      <c r="CC59" s="35">
        <v>1675</v>
      </c>
      <c r="CD59" s="57">
        <v>13665</v>
      </c>
      <c r="CE59" s="57">
        <f>9809+800</f>
        <v>10609</v>
      </c>
      <c r="CF59" s="58">
        <v>1787</v>
      </c>
      <c r="CG59" s="238"/>
    </row>
    <row r="60" spans="1:85" ht="33" customHeight="1" x14ac:dyDescent="0.25">
      <c r="A60" s="23" t="s">
        <v>220</v>
      </c>
      <c r="B60" s="23" t="s">
        <v>45</v>
      </c>
      <c r="C60" s="23" t="s">
        <v>221</v>
      </c>
      <c r="D60" s="22">
        <v>80</v>
      </c>
      <c r="E60" s="22"/>
      <c r="F60" s="22">
        <v>44</v>
      </c>
      <c r="G60" s="22">
        <v>-13</v>
      </c>
      <c r="H60" s="22">
        <v>0</v>
      </c>
      <c r="I60" s="22">
        <v>44</v>
      </c>
      <c r="J60" s="22">
        <v>29</v>
      </c>
      <c r="K60" s="22"/>
      <c r="L60" s="22">
        <v>44</v>
      </c>
      <c r="M60" s="22">
        <v>452</v>
      </c>
      <c r="N60" s="22"/>
      <c r="O60" s="22">
        <v>44</v>
      </c>
      <c r="P60" s="22">
        <v>16</v>
      </c>
      <c r="Q60" s="22">
        <v>17</v>
      </c>
      <c r="R60" s="22">
        <v>44</v>
      </c>
      <c r="S60" s="22">
        <v>-14</v>
      </c>
      <c r="T60" s="22"/>
      <c r="U60" s="22">
        <v>44</v>
      </c>
      <c r="V60" s="22">
        <v>210</v>
      </c>
      <c r="W60" s="22"/>
      <c r="X60" s="22">
        <v>44</v>
      </c>
      <c r="Y60" s="22">
        <v>215</v>
      </c>
      <c r="Z60" s="22"/>
      <c r="AA60" s="22">
        <v>44</v>
      </c>
      <c r="AB60" s="22">
        <v>31</v>
      </c>
      <c r="AC60" s="22"/>
      <c r="AD60" s="22">
        <v>44</v>
      </c>
      <c r="AE60" s="22">
        <v>69</v>
      </c>
      <c r="AF60" s="22">
        <v>8</v>
      </c>
      <c r="AG60" s="22">
        <v>44</v>
      </c>
      <c r="AH60" s="22">
        <v>574</v>
      </c>
      <c r="AI60" s="22"/>
      <c r="AJ60" s="22">
        <v>44</v>
      </c>
      <c r="AK60" s="22">
        <v>101</v>
      </c>
      <c r="AL60" s="22"/>
      <c r="AM60" s="22">
        <v>44</v>
      </c>
      <c r="AN60" s="22">
        <v>-39</v>
      </c>
      <c r="AO60" s="22"/>
      <c r="AP60" s="22">
        <v>44</v>
      </c>
      <c r="AQ60" s="22">
        <v>-38</v>
      </c>
      <c r="AR60" s="22"/>
      <c r="AS60" s="22">
        <v>44</v>
      </c>
      <c r="AT60" s="22">
        <v>-34</v>
      </c>
      <c r="AU60" s="22"/>
      <c r="AV60" s="22">
        <v>44</v>
      </c>
      <c r="AW60" s="22">
        <v>157</v>
      </c>
      <c r="AX60" s="22"/>
      <c r="AY60" s="22">
        <v>44</v>
      </c>
      <c r="AZ60" s="22">
        <v>78</v>
      </c>
      <c r="BA60" s="22"/>
      <c r="BB60" s="22">
        <v>44</v>
      </c>
      <c r="BC60" s="22">
        <v>209</v>
      </c>
      <c r="BD60" s="22"/>
      <c r="BE60" s="22">
        <v>44</v>
      </c>
      <c r="BF60" s="22">
        <v>-32</v>
      </c>
      <c r="BG60" s="22"/>
      <c r="BH60" s="22">
        <v>44</v>
      </c>
      <c r="BI60" s="22">
        <v>92</v>
      </c>
      <c r="BJ60" s="22"/>
      <c r="BK60" s="22">
        <v>44</v>
      </c>
      <c r="BL60" s="22">
        <v>-13</v>
      </c>
      <c r="BM60" s="22"/>
      <c r="BN60" s="22">
        <v>44</v>
      </c>
      <c r="BO60" s="22">
        <v>499</v>
      </c>
      <c r="BP60" s="22"/>
      <c r="BQ60" s="22">
        <v>44</v>
      </c>
      <c r="BR60" s="22">
        <v>1397</v>
      </c>
      <c r="BS60" s="22">
        <v>17</v>
      </c>
      <c r="BT60" s="22">
        <v>532</v>
      </c>
      <c r="BU60" s="22">
        <v>1464</v>
      </c>
      <c r="BV60" s="22">
        <v>18</v>
      </c>
      <c r="BW60" s="22">
        <v>559</v>
      </c>
      <c r="BX60" s="38">
        <v>1520</v>
      </c>
      <c r="BY60" s="22">
        <v>15</v>
      </c>
      <c r="BZ60" s="22">
        <v>587</v>
      </c>
      <c r="CA60" s="39">
        <v>1589</v>
      </c>
      <c r="CB60" s="35">
        <v>17</v>
      </c>
      <c r="CC60" s="35">
        <v>616</v>
      </c>
      <c r="CD60" s="57">
        <v>1663</v>
      </c>
      <c r="CE60" s="57">
        <v>16</v>
      </c>
      <c r="CF60" s="58">
        <v>647</v>
      </c>
      <c r="CG60" s="238"/>
    </row>
    <row r="61" spans="1:85" ht="20.100000000000001" customHeight="1" thickBot="1" x14ac:dyDescent="0.3">
      <c r="A61" s="23" t="s">
        <v>222</v>
      </c>
      <c r="B61" s="23" t="s">
        <v>48</v>
      </c>
      <c r="C61" s="23" t="s">
        <v>49</v>
      </c>
      <c r="D61" s="55">
        <v>2179</v>
      </c>
      <c r="E61" s="22">
        <v>3300</v>
      </c>
      <c r="F61" s="22">
        <v>759</v>
      </c>
      <c r="G61" s="22">
        <v>1225</v>
      </c>
      <c r="H61" s="22">
        <v>0</v>
      </c>
      <c r="I61" s="22">
        <v>139</v>
      </c>
      <c r="J61" s="22">
        <v>2236</v>
      </c>
      <c r="K61" s="22"/>
      <c r="L61" s="22">
        <v>759</v>
      </c>
      <c r="M61" s="22">
        <v>4970</v>
      </c>
      <c r="N61" s="22"/>
      <c r="O61" s="22">
        <v>524</v>
      </c>
      <c r="P61" s="22">
        <v>2178</v>
      </c>
      <c r="Q61" s="22"/>
      <c r="R61" s="22">
        <v>1259</v>
      </c>
      <c r="S61" s="22">
        <v>3874</v>
      </c>
      <c r="T61" s="22"/>
      <c r="U61" s="22">
        <v>7</v>
      </c>
      <c r="V61" s="22">
        <v>2179</v>
      </c>
      <c r="W61" s="22">
        <v>500</v>
      </c>
      <c r="X61" s="22">
        <v>759</v>
      </c>
      <c r="Y61" s="22">
        <v>1783</v>
      </c>
      <c r="Z61" s="22">
        <v>5216</v>
      </c>
      <c r="AA61" s="22">
        <v>500</v>
      </c>
      <c r="AB61" s="22">
        <v>2299</v>
      </c>
      <c r="AC61" s="22">
        <v>3300</v>
      </c>
      <c r="AD61" s="22">
        <v>759</v>
      </c>
      <c r="AE61" s="22">
        <v>2460</v>
      </c>
      <c r="AF61" s="22"/>
      <c r="AG61" s="22">
        <v>224</v>
      </c>
      <c r="AH61" s="22">
        <v>2436</v>
      </c>
      <c r="AI61" s="22">
        <v>0</v>
      </c>
      <c r="AJ61" s="22">
        <v>759</v>
      </c>
      <c r="AK61" s="22">
        <v>1767</v>
      </c>
      <c r="AL61" s="22"/>
      <c r="AM61" s="22">
        <v>483</v>
      </c>
      <c r="AN61" s="22">
        <v>2189</v>
      </c>
      <c r="AO61" s="22">
        <v>0</v>
      </c>
      <c r="AP61" s="22">
        <v>759</v>
      </c>
      <c r="AQ61" s="22">
        <v>1782</v>
      </c>
      <c r="AR61" s="22">
        <v>2480</v>
      </c>
      <c r="AS61" s="22">
        <v>3853</v>
      </c>
      <c r="AT61" s="22">
        <v>2233</v>
      </c>
      <c r="AU61" s="22">
        <v>939</v>
      </c>
      <c r="AV61" s="22">
        <v>759</v>
      </c>
      <c r="AW61" s="22">
        <v>1428</v>
      </c>
      <c r="AX61" s="22">
        <v>124</v>
      </c>
      <c r="AY61" s="22">
        <v>-2851</v>
      </c>
      <c r="AZ61" s="22">
        <v>2240</v>
      </c>
      <c r="BA61" s="22">
        <v>3360</v>
      </c>
      <c r="BB61" s="22">
        <v>759</v>
      </c>
      <c r="BC61" s="22">
        <v>2431</v>
      </c>
      <c r="BD61" s="22">
        <f>220+2530</f>
        <v>2750</v>
      </c>
      <c r="BE61" s="22">
        <v>1404</v>
      </c>
      <c r="BF61" s="22">
        <v>2269</v>
      </c>
      <c r="BG61" s="22">
        <v>500</v>
      </c>
      <c r="BH61" s="22">
        <v>759</v>
      </c>
      <c r="BI61" s="22">
        <v>1682</v>
      </c>
      <c r="BJ61" s="22"/>
      <c r="BK61" s="22">
        <v>779</v>
      </c>
      <c r="BL61" s="22">
        <v>2185</v>
      </c>
      <c r="BM61" s="22">
        <v>250</v>
      </c>
      <c r="BN61" s="22">
        <v>759</v>
      </c>
      <c r="BO61" s="22">
        <v>3546</v>
      </c>
      <c r="BP61" s="22">
        <v>250</v>
      </c>
      <c r="BQ61" s="22">
        <v>770</v>
      </c>
      <c r="BR61" s="22">
        <v>28295</v>
      </c>
      <c r="BS61" s="22">
        <v>12399</v>
      </c>
      <c r="BT61" s="22">
        <v>9617</v>
      </c>
      <c r="BU61" s="22">
        <v>29598</v>
      </c>
      <c r="BV61" s="22">
        <v>4777</v>
      </c>
      <c r="BW61" s="22">
        <v>12173</v>
      </c>
      <c r="BX61" s="38">
        <v>30948</v>
      </c>
      <c r="BY61" s="22">
        <v>4532</v>
      </c>
      <c r="BZ61" s="22">
        <v>12738</v>
      </c>
      <c r="CA61" s="39">
        <v>32409</v>
      </c>
      <c r="CB61" s="35">
        <v>1936</v>
      </c>
      <c r="CC61" s="35">
        <v>10480</v>
      </c>
      <c r="CD61" s="57">
        <v>33936</v>
      </c>
      <c r="CE61" s="57">
        <v>1909</v>
      </c>
      <c r="CF61" s="58">
        <v>11271</v>
      </c>
      <c r="CG61" s="238"/>
    </row>
    <row r="62" spans="1:85" ht="20.100000000000001" customHeight="1" thickBot="1" x14ac:dyDescent="0.3">
      <c r="A62" s="285" t="s">
        <v>323</v>
      </c>
      <c r="B62" s="285"/>
      <c r="C62" s="285"/>
      <c r="D62" s="64">
        <f>SUM(D59:D61)</f>
        <v>417</v>
      </c>
      <c r="E62" s="64">
        <f t="shared" ref="E62:CF62" si="35">SUM(E59:E61)</f>
        <v>3300</v>
      </c>
      <c r="F62" s="64">
        <f t="shared" si="35"/>
        <v>1004</v>
      </c>
      <c r="G62" s="64">
        <f>SUM(G59:G61)</f>
        <v>1326</v>
      </c>
      <c r="H62" s="64">
        <f t="shared" si="35"/>
        <v>147</v>
      </c>
      <c r="I62" s="64">
        <f t="shared" si="35"/>
        <v>196</v>
      </c>
      <c r="J62" s="64">
        <f t="shared" si="35"/>
        <v>995</v>
      </c>
      <c r="K62" s="64">
        <f t="shared" si="35"/>
        <v>0</v>
      </c>
      <c r="L62" s="64">
        <f t="shared" si="35"/>
        <v>863</v>
      </c>
      <c r="M62" s="64">
        <f>SUM(M59:M61)</f>
        <v>6043</v>
      </c>
      <c r="N62" s="64">
        <f>SUM(N59:N61)</f>
        <v>95</v>
      </c>
      <c r="O62" s="64">
        <f>SUM(O59:O61)</f>
        <v>581</v>
      </c>
      <c r="P62" s="64">
        <f t="shared" si="35"/>
        <v>985</v>
      </c>
      <c r="Q62" s="64">
        <f t="shared" si="35"/>
        <v>117</v>
      </c>
      <c r="R62" s="64">
        <f t="shared" si="35"/>
        <v>1363</v>
      </c>
      <c r="S62" s="64">
        <f t="shared" ref="S62:X62" si="36">SUM(S59:S61)</f>
        <v>6048</v>
      </c>
      <c r="T62" s="64">
        <f t="shared" si="36"/>
        <v>0</v>
      </c>
      <c r="U62" s="64">
        <f t="shared" si="36"/>
        <v>1764</v>
      </c>
      <c r="V62" s="64">
        <f t="shared" si="36"/>
        <v>964</v>
      </c>
      <c r="W62" s="64">
        <f t="shared" si="36"/>
        <v>500</v>
      </c>
      <c r="X62" s="64">
        <f t="shared" si="36"/>
        <v>987</v>
      </c>
      <c r="Y62" s="64">
        <f t="shared" si="35"/>
        <v>3514</v>
      </c>
      <c r="Z62" s="64">
        <f t="shared" si="35"/>
        <v>5216</v>
      </c>
      <c r="AA62" s="64">
        <f t="shared" si="35"/>
        <v>680</v>
      </c>
      <c r="AB62" s="64">
        <f t="shared" ref="AB62:AD62" si="37">SUM(AB59:AB61)</f>
        <v>1234</v>
      </c>
      <c r="AC62" s="64">
        <f t="shared" si="37"/>
        <v>7300</v>
      </c>
      <c r="AD62" s="64">
        <f t="shared" si="37"/>
        <v>863</v>
      </c>
      <c r="AE62" s="64">
        <f t="shared" si="35"/>
        <v>3465</v>
      </c>
      <c r="AF62" s="64">
        <f t="shared" si="35"/>
        <v>8</v>
      </c>
      <c r="AG62" s="64">
        <f t="shared" si="35"/>
        <v>157</v>
      </c>
      <c r="AH62" s="64">
        <f t="shared" ref="AH62:AJ62" si="38">SUM(AH59:AH61)</f>
        <v>1978</v>
      </c>
      <c r="AI62" s="64">
        <f t="shared" si="38"/>
        <v>500</v>
      </c>
      <c r="AJ62" s="64">
        <f t="shared" si="38"/>
        <v>863</v>
      </c>
      <c r="AK62" s="64">
        <f t="shared" ref="AK62:AP62" si="39">SUM(AK59:AK61)</f>
        <v>3005</v>
      </c>
      <c r="AL62" s="64">
        <f t="shared" si="39"/>
        <v>0</v>
      </c>
      <c r="AM62" s="64">
        <f t="shared" si="39"/>
        <v>540</v>
      </c>
      <c r="AN62" s="64">
        <f t="shared" si="39"/>
        <v>1176</v>
      </c>
      <c r="AO62" s="64">
        <f t="shared" si="39"/>
        <v>0</v>
      </c>
      <c r="AP62" s="64">
        <f t="shared" si="39"/>
        <v>1004</v>
      </c>
      <c r="AQ62" s="64">
        <f t="shared" si="35"/>
        <v>3050</v>
      </c>
      <c r="AR62" s="64">
        <f t="shared" si="35"/>
        <v>2480</v>
      </c>
      <c r="AS62" s="64">
        <f t="shared" si="35"/>
        <v>3910</v>
      </c>
      <c r="AT62" s="64">
        <f t="shared" si="35"/>
        <v>1204</v>
      </c>
      <c r="AU62" s="64">
        <f t="shared" si="35"/>
        <v>939</v>
      </c>
      <c r="AV62" s="64">
        <f t="shared" si="35"/>
        <v>863</v>
      </c>
      <c r="AW62" s="64">
        <f t="shared" ref="AW62:AY62" si="40">SUM(AW59:AW61)</f>
        <v>3556</v>
      </c>
      <c r="AX62" s="64">
        <f t="shared" si="40"/>
        <v>149</v>
      </c>
      <c r="AY62" s="64">
        <f t="shared" si="40"/>
        <v>-2794</v>
      </c>
      <c r="AZ62" s="64">
        <f t="shared" si="35"/>
        <v>1347</v>
      </c>
      <c r="BA62" s="64">
        <f t="shared" si="35"/>
        <v>3360</v>
      </c>
      <c r="BB62" s="64">
        <f t="shared" si="35"/>
        <v>863</v>
      </c>
      <c r="BC62" s="64">
        <f t="shared" si="35"/>
        <v>3437</v>
      </c>
      <c r="BD62" s="64">
        <f t="shared" si="35"/>
        <v>2750</v>
      </c>
      <c r="BE62" s="64">
        <f t="shared" si="35"/>
        <v>1461</v>
      </c>
      <c r="BF62" s="64">
        <f t="shared" ref="BF62:BH62" si="41">SUM(BF59:BF61)</f>
        <v>1211</v>
      </c>
      <c r="BG62" s="64">
        <f t="shared" si="41"/>
        <v>500</v>
      </c>
      <c r="BH62" s="64">
        <f t="shared" si="41"/>
        <v>863</v>
      </c>
      <c r="BI62" s="64">
        <f t="shared" si="35"/>
        <v>3429</v>
      </c>
      <c r="BJ62" s="64">
        <f t="shared" si="35"/>
        <v>44</v>
      </c>
      <c r="BK62" s="64">
        <f t="shared" si="35"/>
        <v>836</v>
      </c>
      <c r="BL62" s="64">
        <f t="shared" si="35"/>
        <v>1329</v>
      </c>
      <c r="BM62" s="64">
        <f t="shared" si="35"/>
        <v>250</v>
      </c>
      <c r="BN62" s="64">
        <f t="shared" si="35"/>
        <v>863</v>
      </c>
      <c r="BO62" s="64">
        <f t="shared" si="35"/>
        <v>29535</v>
      </c>
      <c r="BP62" s="64">
        <f t="shared" si="35"/>
        <v>250</v>
      </c>
      <c r="BQ62" s="64">
        <f t="shared" si="35"/>
        <v>1226</v>
      </c>
      <c r="BR62" s="64">
        <f t="shared" si="35"/>
        <v>42499</v>
      </c>
      <c r="BS62" s="64">
        <f t="shared" si="35"/>
        <v>17016</v>
      </c>
      <c r="BT62" s="64">
        <f t="shared" si="35"/>
        <v>11625</v>
      </c>
      <c r="BU62" s="64">
        <f t="shared" si="35"/>
        <v>43113</v>
      </c>
      <c r="BV62" s="64">
        <f t="shared" si="35"/>
        <v>16716</v>
      </c>
      <c r="BW62" s="64">
        <f t="shared" si="35"/>
        <v>14271</v>
      </c>
      <c r="BX62" s="64">
        <f t="shared" si="35"/>
        <v>44960</v>
      </c>
      <c r="BY62" s="64">
        <f t="shared" si="35"/>
        <v>14410</v>
      </c>
      <c r="BZ62" s="64">
        <f t="shared" si="35"/>
        <v>14931</v>
      </c>
      <c r="CA62" s="64">
        <f t="shared" si="35"/>
        <v>47059</v>
      </c>
      <c r="CB62" s="64">
        <f t="shared" si="35"/>
        <v>12699</v>
      </c>
      <c r="CC62" s="64">
        <f t="shared" si="35"/>
        <v>12771</v>
      </c>
      <c r="CD62" s="64">
        <f t="shared" si="35"/>
        <v>49264</v>
      </c>
      <c r="CE62" s="64">
        <f t="shared" si="35"/>
        <v>12534</v>
      </c>
      <c r="CF62" s="64">
        <f t="shared" si="35"/>
        <v>13705</v>
      </c>
    </row>
    <row r="63" spans="1:85" ht="8.25" customHeight="1" x14ac:dyDescent="0.25">
      <c r="A63" s="21"/>
      <c r="B63" s="21"/>
      <c r="C63" s="21"/>
      <c r="D63" s="63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39"/>
      <c r="CB63" s="35"/>
      <c r="CC63" s="35"/>
      <c r="CD63" s="57"/>
      <c r="CE63" s="57"/>
      <c r="CF63" s="58"/>
    </row>
    <row r="64" spans="1:85" ht="24.75" customHeight="1" x14ac:dyDescent="0.25">
      <c r="A64" s="285" t="s">
        <v>51</v>
      </c>
      <c r="B64" s="285"/>
      <c r="C64" s="28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39"/>
      <c r="CB64" s="35"/>
      <c r="CC64" s="35"/>
      <c r="CD64" s="57"/>
      <c r="CE64" s="57"/>
      <c r="CF64" s="58"/>
    </row>
    <row r="65" spans="1:85" ht="20.100000000000001" customHeight="1" thickBot="1" x14ac:dyDescent="0.3">
      <c r="A65" s="25" t="s">
        <v>223</v>
      </c>
      <c r="B65" s="25" t="s">
        <v>50</v>
      </c>
      <c r="C65" s="25" t="s">
        <v>51</v>
      </c>
      <c r="D65" s="55">
        <v>-586</v>
      </c>
      <c r="E65" s="22"/>
      <c r="F65" s="22">
        <v>8</v>
      </c>
      <c r="G65" s="22">
        <v>-15</v>
      </c>
      <c r="H65" s="22"/>
      <c r="I65" s="22">
        <v>8</v>
      </c>
      <c r="J65" s="22">
        <v>-586</v>
      </c>
      <c r="K65" s="22"/>
      <c r="L65" s="22">
        <v>8</v>
      </c>
      <c r="M65" s="22">
        <v>959</v>
      </c>
      <c r="N65" s="22"/>
      <c r="O65" s="22">
        <v>8</v>
      </c>
      <c r="P65" s="22">
        <v>-586</v>
      </c>
      <c r="Q65" s="22"/>
      <c r="R65" s="22">
        <v>8</v>
      </c>
      <c r="S65" s="22">
        <v>-674</v>
      </c>
      <c r="T65" s="22"/>
      <c r="U65" s="22">
        <v>8</v>
      </c>
      <c r="V65" s="22">
        <v>-586</v>
      </c>
      <c r="W65" s="22"/>
      <c r="X65" s="22">
        <v>8</v>
      </c>
      <c r="Y65" s="22">
        <v>105</v>
      </c>
      <c r="Z65" s="22"/>
      <c r="AA65" s="22">
        <v>8</v>
      </c>
      <c r="AB65" s="22">
        <v>-579</v>
      </c>
      <c r="AC65" s="22"/>
      <c r="AD65" s="22">
        <v>8</v>
      </c>
      <c r="AE65" s="22">
        <v>-368</v>
      </c>
      <c r="AF65" s="22"/>
      <c r="AG65" s="22">
        <v>8</v>
      </c>
      <c r="AH65" s="22">
        <v>-534</v>
      </c>
      <c r="AI65" s="22"/>
      <c r="AJ65" s="22">
        <v>8</v>
      </c>
      <c r="AK65" s="22">
        <v>123</v>
      </c>
      <c r="AL65" s="22"/>
      <c r="AM65" s="22">
        <v>8</v>
      </c>
      <c r="AN65" s="22">
        <v>-583</v>
      </c>
      <c r="AO65" s="22"/>
      <c r="AP65" s="22">
        <v>8</v>
      </c>
      <c r="AQ65" s="22">
        <v>-793</v>
      </c>
      <c r="AR65" s="22"/>
      <c r="AS65" s="22">
        <v>8</v>
      </c>
      <c r="AT65" s="22">
        <v>-571</v>
      </c>
      <c r="AU65" s="22"/>
      <c r="AV65" s="22">
        <v>8</v>
      </c>
      <c r="AW65" s="22">
        <v>-749</v>
      </c>
      <c r="AX65" s="22"/>
      <c r="AY65" s="22">
        <v>8</v>
      </c>
      <c r="AZ65" s="22">
        <v>-533</v>
      </c>
      <c r="BA65" s="22"/>
      <c r="BB65" s="22">
        <v>8</v>
      </c>
      <c r="BC65" s="22">
        <v>-557</v>
      </c>
      <c r="BD65" s="22"/>
      <c r="BE65" s="22">
        <v>8</v>
      </c>
      <c r="BF65" s="22">
        <v>-566</v>
      </c>
      <c r="BG65" s="22"/>
      <c r="BH65" s="22">
        <v>8</v>
      </c>
      <c r="BI65" s="22">
        <v>-416</v>
      </c>
      <c r="BJ65" s="22"/>
      <c r="BK65" s="22">
        <v>8</v>
      </c>
      <c r="BL65" s="22">
        <v>-578</v>
      </c>
      <c r="BM65" s="22"/>
      <c r="BN65" s="22">
        <v>9</v>
      </c>
      <c r="BO65" s="22">
        <v>6285</v>
      </c>
      <c r="BP65" s="22"/>
      <c r="BQ65" s="22">
        <v>8</v>
      </c>
      <c r="BR65" s="22">
        <v>0</v>
      </c>
      <c r="BS65" s="22"/>
      <c r="BT65" s="22">
        <v>96</v>
      </c>
      <c r="BU65" s="22">
        <v>0</v>
      </c>
      <c r="BV65" s="22"/>
      <c r="BW65" s="22">
        <v>101</v>
      </c>
      <c r="BX65" s="38">
        <v>0</v>
      </c>
      <c r="BY65" s="22"/>
      <c r="BZ65" s="22">
        <v>106</v>
      </c>
      <c r="CA65" s="39">
        <v>0</v>
      </c>
      <c r="CB65" s="35"/>
      <c r="CC65" s="35">
        <v>111</v>
      </c>
      <c r="CD65" s="57">
        <v>0</v>
      </c>
      <c r="CE65" s="57"/>
      <c r="CF65" s="58">
        <v>117</v>
      </c>
    </row>
    <row r="66" spans="1:85" ht="20.100000000000001" customHeight="1" thickBot="1" x14ac:dyDescent="0.3">
      <c r="A66" s="285" t="s">
        <v>324</v>
      </c>
      <c r="B66" s="285"/>
      <c r="C66" s="292"/>
      <c r="D66" s="64">
        <f>D65</f>
        <v>-586</v>
      </c>
      <c r="E66" s="64">
        <f t="shared" ref="E66:CF66" si="42">E65</f>
        <v>0</v>
      </c>
      <c r="F66" s="64">
        <f t="shared" si="42"/>
        <v>8</v>
      </c>
      <c r="G66" s="64">
        <f>G65</f>
        <v>-15</v>
      </c>
      <c r="H66" s="64">
        <f t="shared" si="42"/>
        <v>0</v>
      </c>
      <c r="I66" s="64">
        <f t="shared" si="42"/>
        <v>8</v>
      </c>
      <c r="J66" s="64">
        <f t="shared" si="42"/>
        <v>-586</v>
      </c>
      <c r="K66" s="64">
        <f t="shared" si="42"/>
        <v>0</v>
      </c>
      <c r="L66" s="64">
        <f t="shared" si="42"/>
        <v>8</v>
      </c>
      <c r="M66" s="64">
        <f>SUM(M65)</f>
        <v>959</v>
      </c>
      <c r="N66" s="64">
        <f>SUM(N65)</f>
        <v>0</v>
      </c>
      <c r="O66" s="64">
        <f>SUM(O65)</f>
        <v>8</v>
      </c>
      <c r="P66" s="64">
        <f t="shared" si="42"/>
        <v>-586</v>
      </c>
      <c r="Q66" s="64">
        <f t="shared" si="42"/>
        <v>0</v>
      </c>
      <c r="R66" s="64">
        <f t="shared" si="42"/>
        <v>8</v>
      </c>
      <c r="S66" s="64">
        <f t="shared" si="42"/>
        <v>-674</v>
      </c>
      <c r="T66" s="64">
        <f t="shared" si="42"/>
        <v>0</v>
      </c>
      <c r="U66" s="64">
        <f t="shared" si="42"/>
        <v>8</v>
      </c>
      <c r="V66" s="64">
        <f t="shared" ref="V66:X66" si="43">V65</f>
        <v>-586</v>
      </c>
      <c r="W66" s="64">
        <f t="shared" si="43"/>
        <v>0</v>
      </c>
      <c r="X66" s="64">
        <f t="shared" si="43"/>
        <v>8</v>
      </c>
      <c r="Y66" s="64">
        <f t="shared" si="42"/>
        <v>105</v>
      </c>
      <c r="Z66" s="64">
        <f t="shared" si="42"/>
        <v>0</v>
      </c>
      <c r="AA66" s="64">
        <f t="shared" si="42"/>
        <v>8</v>
      </c>
      <c r="AB66" s="64">
        <f t="shared" ref="AB66:AD66" si="44">AB65</f>
        <v>-579</v>
      </c>
      <c r="AC66" s="64">
        <f t="shared" si="44"/>
        <v>0</v>
      </c>
      <c r="AD66" s="64">
        <f t="shared" si="44"/>
        <v>8</v>
      </c>
      <c r="AE66" s="64">
        <f t="shared" si="42"/>
        <v>-368</v>
      </c>
      <c r="AF66" s="64">
        <f t="shared" si="42"/>
        <v>0</v>
      </c>
      <c r="AG66" s="64">
        <f t="shared" si="42"/>
        <v>8</v>
      </c>
      <c r="AH66" s="64">
        <f t="shared" ref="AH66:AP66" si="45">AH65</f>
        <v>-534</v>
      </c>
      <c r="AI66" s="64">
        <f t="shared" si="45"/>
        <v>0</v>
      </c>
      <c r="AJ66" s="64">
        <f t="shared" si="45"/>
        <v>8</v>
      </c>
      <c r="AK66" s="64">
        <f t="shared" si="45"/>
        <v>123</v>
      </c>
      <c r="AL66" s="64">
        <f t="shared" si="45"/>
        <v>0</v>
      </c>
      <c r="AM66" s="64">
        <f t="shared" si="45"/>
        <v>8</v>
      </c>
      <c r="AN66" s="64">
        <f t="shared" si="45"/>
        <v>-583</v>
      </c>
      <c r="AO66" s="64">
        <f t="shared" si="45"/>
        <v>0</v>
      </c>
      <c r="AP66" s="64">
        <f t="shared" si="45"/>
        <v>8</v>
      </c>
      <c r="AQ66" s="64">
        <f t="shared" si="42"/>
        <v>-793</v>
      </c>
      <c r="AR66" s="64">
        <f t="shared" si="42"/>
        <v>0</v>
      </c>
      <c r="AS66" s="64">
        <f t="shared" si="42"/>
        <v>8</v>
      </c>
      <c r="AT66" s="64">
        <f t="shared" si="42"/>
        <v>-571</v>
      </c>
      <c r="AU66" s="64">
        <f t="shared" si="42"/>
        <v>0</v>
      </c>
      <c r="AV66" s="64">
        <f t="shared" si="42"/>
        <v>8</v>
      </c>
      <c r="AW66" s="64">
        <f t="shared" ref="AW66:AY66" si="46">AW65</f>
        <v>-749</v>
      </c>
      <c r="AX66" s="64">
        <f t="shared" si="46"/>
        <v>0</v>
      </c>
      <c r="AY66" s="64">
        <f t="shared" si="46"/>
        <v>8</v>
      </c>
      <c r="AZ66" s="64">
        <f t="shared" si="42"/>
        <v>-533</v>
      </c>
      <c r="BA66" s="64">
        <f t="shared" si="42"/>
        <v>0</v>
      </c>
      <c r="BB66" s="64">
        <f t="shared" si="42"/>
        <v>8</v>
      </c>
      <c r="BC66" s="64">
        <f t="shared" si="42"/>
        <v>-557</v>
      </c>
      <c r="BD66" s="64">
        <f t="shared" si="42"/>
        <v>0</v>
      </c>
      <c r="BE66" s="64">
        <f t="shared" si="42"/>
        <v>8</v>
      </c>
      <c r="BF66" s="64">
        <f t="shared" ref="BF66:BH66" si="47">BF65</f>
        <v>-566</v>
      </c>
      <c r="BG66" s="64">
        <f t="shared" si="47"/>
        <v>0</v>
      </c>
      <c r="BH66" s="64">
        <f t="shared" si="47"/>
        <v>8</v>
      </c>
      <c r="BI66" s="64">
        <f t="shared" si="42"/>
        <v>-416</v>
      </c>
      <c r="BJ66" s="64">
        <f t="shared" si="42"/>
        <v>0</v>
      </c>
      <c r="BK66" s="64">
        <f t="shared" si="42"/>
        <v>8</v>
      </c>
      <c r="BL66" s="64">
        <f t="shared" si="42"/>
        <v>-578</v>
      </c>
      <c r="BM66" s="64">
        <f t="shared" si="42"/>
        <v>0</v>
      </c>
      <c r="BN66" s="64">
        <f t="shared" si="42"/>
        <v>9</v>
      </c>
      <c r="BO66" s="64">
        <f t="shared" si="42"/>
        <v>6285</v>
      </c>
      <c r="BP66" s="64">
        <f t="shared" si="42"/>
        <v>0</v>
      </c>
      <c r="BQ66" s="64">
        <f t="shared" si="42"/>
        <v>8</v>
      </c>
      <c r="BR66" s="64">
        <f t="shared" si="42"/>
        <v>0</v>
      </c>
      <c r="BS66" s="64">
        <f t="shared" si="42"/>
        <v>0</v>
      </c>
      <c r="BT66" s="64">
        <f t="shared" si="42"/>
        <v>96</v>
      </c>
      <c r="BU66" s="64">
        <f t="shared" si="42"/>
        <v>0</v>
      </c>
      <c r="BV66" s="64">
        <f t="shared" si="42"/>
        <v>0</v>
      </c>
      <c r="BW66" s="64">
        <f t="shared" si="42"/>
        <v>101</v>
      </c>
      <c r="BX66" s="64">
        <f t="shared" si="42"/>
        <v>0</v>
      </c>
      <c r="BY66" s="64">
        <f t="shared" si="42"/>
        <v>0</v>
      </c>
      <c r="BZ66" s="64">
        <f t="shared" si="42"/>
        <v>106</v>
      </c>
      <c r="CA66" s="64">
        <f t="shared" si="42"/>
        <v>0</v>
      </c>
      <c r="CB66" s="64">
        <f t="shared" si="42"/>
        <v>0</v>
      </c>
      <c r="CC66" s="64">
        <f t="shared" si="42"/>
        <v>111</v>
      </c>
      <c r="CD66" s="64">
        <f t="shared" si="42"/>
        <v>0</v>
      </c>
      <c r="CE66" s="64">
        <f t="shared" si="42"/>
        <v>0</v>
      </c>
      <c r="CF66" s="64">
        <f t="shared" si="42"/>
        <v>117</v>
      </c>
    </row>
    <row r="67" spans="1:85" ht="12.75" customHeight="1" x14ac:dyDescent="0.25">
      <c r="A67" s="236"/>
      <c r="B67" s="236"/>
      <c r="C67" s="236"/>
      <c r="D67" s="63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39"/>
      <c r="CB67" s="35"/>
      <c r="CC67" s="35"/>
      <c r="CD67" s="57"/>
      <c r="CE67" s="57"/>
      <c r="CF67" s="58"/>
    </row>
    <row r="68" spans="1:85" ht="24.75" customHeight="1" x14ac:dyDescent="0.25">
      <c r="A68" s="285" t="s">
        <v>12</v>
      </c>
      <c r="B68" s="285"/>
      <c r="C68" s="28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39"/>
      <c r="CB68" s="35"/>
      <c r="CC68" s="35"/>
      <c r="CD68" s="57"/>
      <c r="CE68" s="57"/>
      <c r="CF68" s="58"/>
    </row>
    <row r="69" spans="1:85" ht="20.100000000000001" customHeight="1" thickBot="1" x14ac:dyDescent="0.3">
      <c r="A69" s="23" t="s">
        <v>224</v>
      </c>
      <c r="B69" s="23" t="s">
        <v>11</v>
      </c>
      <c r="C69" s="23" t="s">
        <v>12</v>
      </c>
      <c r="D69" s="55">
        <v>3177</v>
      </c>
      <c r="E69" s="22"/>
      <c r="F69" s="22">
        <v>22</v>
      </c>
      <c r="G69" s="22">
        <v>773</v>
      </c>
      <c r="H69" s="22"/>
      <c r="I69" s="22">
        <v>22</v>
      </c>
      <c r="J69" s="22">
        <v>3293</v>
      </c>
      <c r="K69" s="22"/>
      <c r="L69" s="22">
        <v>22</v>
      </c>
      <c r="M69" s="22">
        <v>13579</v>
      </c>
      <c r="N69" s="22"/>
      <c r="O69" s="22">
        <v>22</v>
      </c>
      <c r="P69" s="22">
        <v>3193</v>
      </c>
      <c r="Q69" s="22">
        <v>200</v>
      </c>
      <c r="R69" s="22">
        <v>22</v>
      </c>
      <c r="S69" s="22">
        <v>13717</v>
      </c>
      <c r="T69" s="22"/>
      <c r="U69" s="22">
        <v>22</v>
      </c>
      <c r="V69" s="22">
        <v>3295</v>
      </c>
      <c r="W69" s="22">
        <v>11729</v>
      </c>
      <c r="X69" s="22">
        <v>22</v>
      </c>
      <c r="Y69" s="22">
        <v>6169</v>
      </c>
      <c r="Z69" s="22">
        <v>4097</v>
      </c>
      <c r="AA69" s="22">
        <v>22</v>
      </c>
      <c r="AB69" s="22">
        <v>3296</v>
      </c>
      <c r="AC69" s="22">
        <v>10</v>
      </c>
      <c r="AD69" s="22">
        <v>22</v>
      </c>
      <c r="AE69" s="22">
        <v>6594</v>
      </c>
      <c r="AF69" s="22">
        <v>96</v>
      </c>
      <c r="AG69" s="22">
        <v>22</v>
      </c>
      <c r="AH69" s="22">
        <v>3525</v>
      </c>
      <c r="AI69" s="22">
        <v>15580</v>
      </c>
      <c r="AJ69" s="22">
        <v>22</v>
      </c>
      <c r="AK69" s="22">
        <v>38408</v>
      </c>
      <c r="AL69" s="22"/>
      <c r="AM69" s="22">
        <v>22</v>
      </c>
      <c r="AN69" s="22">
        <v>3519</v>
      </c>
      <c r="AO69" s="22">
        <v>3456</v>
      </c>
      <c r="AP69" s="22">
        <v>22</v>
      </c>
      <c r="AQ69" s="22">
        <v>11820</v>
      </c>
      <c r="AR69" s="22">
        <v>101</v>
      </c>
      <c r="AS69" s="22">
        <v>22</v>
      </c>
      <c r="AT69" s="22">
        <v>3294</v>
      </c>
      <c r="AU69" s="22">
        <v>20</v>
      </c>
      <c r="AV69" s="22">
        <v>22</v>
      </c>
      <c r="AW69" s="22">
        <v>14119</v>
      </c>
      <c r="AX69" s="22">
        <v>40</v>
      </c>
      <c r="AY69" s="22">
        <v>22</v>
      </c>
      <c r="AZ69" s="22">
        <v>3899</v>
      </c>
      <c r="BA69" s="22"/>
      <c r="BB69" s="22">
        <v>22</v>
      </c>
      <c r="BC69" s="22">
        <v>17251</v>
      </c>
      <c r="BD69" s="22">
        <f>7479+79</f>
        <v>7558</v>
      </c>
      <c r="BE69" s="22">
        <v>22</v>
      </c>
      <c r="BF69" s="22">
        <v>3563</v>
      </c>
      <c r="BG69" s="22">
        <v>1500</v>
      </c>
      <c r="BH69" s="22">
        <v>22</v>
      </c>
      <c r="BI69" s="22">
        <v>-1503</v>
      </c>
      <c r="BJ69" s="22">
        <v>56</v>
      </c>
      <c r="BK69" s="22">
        <v>123</v>
      </c>
      <c r="BL69" s="22">
        <v>3595</v>
      </c>
      <c r="BM69" s="22">
        <v>1200</v>
      </c>
      <c r="BN69" s="22">
        <v>576</v>
      </c>
      <c r="BO69" s="22">
        <v>16348</v>
      </c>
      <c r="BP69" s="22">
        <v>1030</v>
      </c>
      <c r="BQ69" s="22">
        <v>22</v>
      </c>
      <c r="BR69" s="22">
        <v>53997</v>
      </c>
      <c r="BS69" s="22">
        <v>34725</v>
      </c>
      <c r="BT69" s="22">
        <v>814</v>
      </c>
      <c r="BU69" s="22">
        <v>63783</v>
      </c>
      <c r="BV69" s="22">
        <v>38773</v>
      </c>
      <c r="BW69" s="22">
        <v>827</v>
      </c>
      <c r="BX69" s="38">
        <v>77369</v>
      </c>
      <c r="BY69" s="22">
        <v>32295</v>
      </c>
      <c r="BZ69" s="22">
        <v>840</v>
      </c>
      <c r="CA69" s="39">
        <v>80383</v>
      </c>
      <c r="CB69" s="35">
        <v>34677</v>
      </c>
      <c r="CC69" s="35">
        <v>854</v>
      </c>
      <c r="CD69" s="57">
        <v>81355</v>
      </c>
      <c r="CE69" s="57">
        <v>34201</v>
      </c>
      <c r="CF69" s="58">
        <v>869</v>
      </c>
      <c r="CG69" s="238"/>
    </row>
    <row r="70" spans="1:85" ht="20.100000000000001" customHeight="1" thickBot="1" x14ac:dyDescent="0.3">
      <c r="A70" s="285" t="s">
        <v>325</v>
      </c>
      <c r="B70" s="285"/>
      <c r="C70" s="285"/>
      <c r="D70" s="64">
        <f>D69</f>
        <v>3177</v>
      </c>
      <c r="E70" s="64">
        <f t="shared" ref="E70:CF70" si="48">E69</f>
        <v>0</v>
      </c>
      <c r="F70" s="64">
        <f t="shared" si="48"/>
        <v>22</v>
      </c>
      <c r="G70" s="64">
        <f>G69</f>
        <v>773</v>
      </c>
      <c r="H70" s="64">
        <f t="shared" si="48"/>
        <v>0</v>
      </c>
      <c r="I70" s="64">
        <f t="shared" si="48"/>
        <v>22</v>
      </c>
      <c r="J70" s="64">
        <f t="shared" si="48"/>
        <v>3293</v>
      </c>
      <c r="K70" s="64">
        <f t="shared" si="48"/>
        <v>0</v>
      </c>
      <c r="L70" s="64">
        <f t="shared" si="48"/>
        <v>22</v>
      </c>
      <c r="M70" s="64">
        <f>SUM(M69)</f>
        <v>13579</v>
      </c>
      <c r="N70" s="64">
        <f>SUM(N69)</f>
        <v>0</v>
      </c>
      <c r="O70" s="64">
        <f>SUM(O69)</f>
        <v>22</v>
      </c>
      <c r="P70" s="64">
        <f t="shared" si="48"/>
        <v>3193</v>
      </c>
      <c r="Q70" s="64">
        <f t="shared" si="48"/>
        <v>200</v>
      </c>
      <c r="R70" s="64">
        <f t="shared" si="48"/>
        <v>22</v>
      </c>
      <c r="S70" s="64">
        <f t="shared" si="48"/>
        <v>13717</v>
      </c>
      <c r="T70" s="64">
        <f t="shared" si="48"/>
        <v>0</v>
      </c>
      <c r="U70" s="64">
        <f t="shared" si="48"/>
        <v>22</v>
      </c>
      <c r="V70" s="64">
        <f t="shared" ref="V70:X70" si="49">V69</f>
        <v>3295</v>
      </c>
      <c r="W70" s="64">
        <f t="shared" si="49"/>
        <v>11729</v>
      </c>
      <c r="X70" s="64">
        <f t="shared" si="49"/>
        <v>22</v>
      </c>
      <c r="Y70" s="64">
        <f t="shared" si="48"/>
        <v>6169</v>
      </c>
      <c r="Z70" s="64">
        <f t="shared" si="48"/>
        <v>4097</v>
      </c>
      <c r="AA70" s="64">
        <f t="shared" si="48"/>
        <v>22</v>
      </c>
      <c r="AB70" s="64">
        <f t="shared" ref="AB70:AD70" si="50">AB69</f>
        <v>3296</v>
      </c>
      <c r="AC70" s="64">
        <f t="shared" si="50"/>
        <v>10</v>
      </c>
      <c r="AD70" s="64">
        <f t="shared" si="50"/>
        <v>22</v>
      </c>
      <c r="AE70" s="64">
        <f t="shared" si="48"/>
        <v>6594</v>
      </c>
      <c r="AF70" s="64">
        <f t="shared" si="48"/>
        <v>96</v>
      </c>
      <c r="AG70" s="64">
        <f t="shared" si="48"/>
        <v>22</v>
      </c>
      <c r="AH70" s="64">
        <f t="shared" ref="AH70:AP70" si="51">AH69</f>
        <v>3525</v>
      </c>
      <c r="AI70" s="64">
        <f t="shared" si="51"/>
        <v>15580</v>
      </c>
      <c r="AJ70" s="64">
        <f t="shared" si="51"/>
        <v>22</v>
      </c>
      <c r="AK70" s="64">
        <f t="shared" si="51"/>
        <v>38408</v>
      </c>
      <c r="AL70" s="64">
        <f t="shared" si="51"/>
        <v>0</v>
      </c>
      <c r="AM70" s="64">
        <f t="shared" si="51"/>
        <v>22</v>
      </c>
      <c r="AN70" s="64">
        <f t="shared" si="51"/>
        <v>3519</v>
      </c>
      <c r="AO70" s="64">
        <f t="shared" si="51"/>
        <v>3456</v>
      </c>
      <c r="AP70" s="64">
        <f t="shared" si="51"/>
        <v>22</v>
      </c>
      <c r="AQ70" s="64">
        <f t="shared" si="48"/>
        <v>11820</v>
      </c>
      <c r="AR70" s="64">
        <f t="shared" si="48"/>
        <v>101</v>
      </c>
      <c r="AS70" s="64">
        <f t="shared" si="48"/>
        <v>22</v>
      </c>
      <c r="AT70" s="64">
        <f t="shared" si="48"/>
        <v>3294</v>
      </c>
      <c r="AU70" s="64">
        <f t="shared" si="48"/>
        <v>20</v>
      </c>
      <c r="AV70" s="64">
        <f t="shared" si="48"/>
        <v>22</v>
      </c>
      <c r="AW70" s="64">
        <f t="shared" ref="AW70:AY70" si="52">AW69</f>
        <v>14119</v>
      </c>
      <c r="AX70" s="64">
        <f t="shared" si="52"/>
        <v>40</v>
      </c>
      <c r="AY70" s="64">
        <f t="shared" si="52"/>
        <v>22</v>
      </c>
      <c r="AZ70" s="64">
        <f t="shared" si="48"/>
        <v>3899</v>
      </c>
      <c r="BA70" s="64">
        <f t="shared" si="48"/>
        <v>0</v>
      </c>
      <c r="BB70" s="64">
        <f t="shared" si="48"/>
        <v>22</v>
      </c>
      <c r="BC70" s="64">
        <f t="shared" si="48"/>
        <v>17251</v>
      </c>
      <c r="BD70" s="64">
        <f t="shared" si="48"/>
        <v>7558</v>
      </c>
      <c r="BE70" s="64">
        <f t="shared" si="48"/>
        <v>22</v>
      </c>
      <c r="BF70" s="64">
        <f t="shared" ref="BF70:BH70" si="53">BF69</f>
        <v>3563</v>
      </c>
      <c r="BG70" s="64">
        <f t="shared" si="53"/>
        <v>1500</v>
      </c>
      <c r="BH70" s="64">
        <f t="shared" si="53"/>
        <v>22</v>
      </c>
      <c r="BI70" s="64">
        <f t="shared" si="48"/>
        <v>-1503</v>
      </c>
      <c r="BJ70" s="64">
        <f t="shared" si="48"/>
        <v>56</v>
      </c>
      <c r="BK70" s="64">
        <f t="shared" si="48"/>
        <v>123</v>
      </c>
      <c r="BL70" s="64">
        <f t="shared" si="48"/>
        <v>3595</v>
      </c>
      <c r="BM70" s="64">
        <f t="shared" si="48"/>
        <v>1200</v>
      </c>
      <c r="BN70" s="64">
        <f t="shared" si="48"/>
        <v>576</v>
      </c>
      <c r="BO70" s="64">
        <f t="shared" si="48"/>
        <v>16348</v>
      </c>
      <c r="BP70" s="64">
        <f t="shared" si="48"/>
        <v>1030</v>
      </c>
      <c r="BQ70" s="64">
        <f t="shared" si="48"/>
        <v>22</v>
      </c>
      <c r="BR70" s="64">
        <f t="shared" si="48"/>
        <v>53997</v>
      </c>
      <c r="BS70" s="64">
        <f t="shared" si="48"/>
        <v>34725</v>
      </c>
      <c r="BT70" s="64">
        <f t="shared" si="48"/>
        <v>814</v>
      </c>
      <c r="BU70" s="64">
        <f t="shared" si="48"/>
        <v>63783</v>
      </c>
      <c r="BV70" s="64">
        <f t="shared" si="48"/>
        <v>38773</v>
      </c>
      <c r="BW70" s="64">
        <f t="shared" si="48"/>
        <v>827</v>
      </c>
      <c r="BX70" s="64">
        <f t="shared" si="48"/>
        <v>77369</v>
      </c>
      <c r="BY70" s="64">
        <f t="shared" si="48"/>
        <v>32295</v>
      </c>
      <c r="BZ70" s="64">
        <f t="shared" si="48"/>
        <v>840</v>
      </c>
      <c r="CA70" s="64">
        <f t="shared" si="48"/>
        <v>80383</v>
      </c>
      <c r="CB70" s="64">
        <f t="shared" si="48"/>
        <v>34677</v>
      </c>
      <c r="CC70" s="64">
        <f t="shared" si="48"/>
        <v>854</v>
      </c>
      <c r="CD70" s="64">
        <f t="shared" si="48"/>
        <v>81355</v>
      </c>
      <c r="CE70" s="64">
        <f t="shared" si="48"/>
        <v>34201</v>
      </c>
      <c r="CF70" s="64">
        <f t="shared" si="48"/>
        <v>869</v>
      </c>
    </row>
    <row r="71" spans="1:85" ht="13.5" customHeight="1" x14ac:dyDescent="0.25">
      <c r="A71" s="236"/>
      <c r="B71" s="236"/>
      <c r="C71" s="236"/>
      <c r="D71" s="63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39"/>
      <c r="CB71" s="35"/>
      <c r="CC71" s="35"/>
      <c r="CD71" s="57"/>
      <c r="CE71" s="57"/>
      <c r="CF71" s="58"/>
    </row>
    <row r="72" spans="1:85" ht="26.25" customHeight="1" x14ac:dyDescent="0.25">
      <c r="A72" s="285" t="s">
        <v>111</v>
      </c>
      <c r="B72" s="285"/>
      <c r="C72" s="285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39"/>
      <c r="CB72" s="35"/>
      <c r="CC72" s="35"/>
      <c r="CD72" s="57"/>
      <c r="CE72" s="57"/>
      <c r="CF72" s="58"/>
    </row>
    <row r="73" spans="1:85" ht="20.100000000000001" customHeight="1" x14ac:dyDescent="0.25">
      <c r="A73" s="24" t="s">
        <v>110</v>
      </c>
      <c r="B73" s="24" t="s">
        <v>53</v>
      </c>
      <c r="C73" s="24" t="s">
        <v>111</v>
      </c>
      <c r="D73" s="22">
        <v>-25</v>
      </c>
      <c r="E73" s="22">
        <v>0</v>
      </c>
      <c r="F73" s="22">
        <v>17</v>
      </c>
      <c r="G73" s="22">
        <v>-123</v>
      </c>
      <c r="H73" s="22">
        <v>0</v>
      </c>
      <c r="I73" s="22">
        <v>17</v>
      </c>
      <c r="J73" s="22">
        <v>-25</v>
      </c>
      <c r="K73" s="22"/>
      <c r="L73" s="22">
        <v>17</v>
      </c>
      <c r="M73" s="22">
        <v>-94</v>
      </c>
      <c r="N73" s="22"/>
      <c r="O73" s="22">
        <v>17</v>
      </c>
      <c r="P73" s="22">
        <v>-25</v>
      </c>
      <c r="Q73" s="22"/>
      <c r="R73" s="22">
        <v>17</v>
      </c>
      <c r="S73" s="22">
        <v>-48</v>
      </c>
      <c r="T73" s="22"/>
      <c r="U73" s="22">
        <v>17</v>
      </c>
      <c r="V73" s="22">
        <v>-25</v>
      </c>
      <c r="W73" s="22">
        <v>0</v>
      </c>
      <c r="X73" s="22">
        <v>17</v>
      </c>
      <c r="Y73" s="22">
        <v>5</v>
      </c>
      <c r="Z73" s="22"/>
      <c r="AA73" s="22">
        <v>17</v>
      </c>
      <c r="AB73" s="22">
        <v>-14</v>
      </c>
      <c r="AC73" s="22"/>
      <c r="AD73" s="22">
        <v>17</v>
      </c>
      <c r="AE73" s="22">
        <v>79</v>
      </c>
      <c r="AF73" s="22"/>
      <c r="AG73" s="22">
        <v>17</v>
      </c>
      <c r="AH73" s="22">
        <v>-5</v>
      </c>
      <c r="AI73" s="22"/>
      <c r="AJ73" s="22">
        <v>17</v>
      </c>
      <c r="AK73" s="22">
        <v>-17</v>
      </c>
      <c r="AL73" s="22"/>
      <c r="AM73" s="22">
        <v>17</v>
      </c>
      <c r="AN73" s="22">
        <v>30</v>
      </c>
      <c r="AO73" s="22"/>
      <c r="AP73" s="22">
        <v>17</v>
      </c>
      <c r="AQ73" s="22">
        <v>13</v>
      </c>
      <c r="AR73" s="22"/>
      <c r="AS73" s="22">
        <v>17</v>
      </c>
      <c r="AT73" s="22">
        <v>256</v>
      </c>
      <c r="AU73" s="22"/>
      <c r="AV73" s="22">
        <v>17</v>
      </c>
      <c r="AW73" s="22">
        <v>-66</v>
      </c>
      <c r="AX73" s="22"/>
      <c r="AY73" s="22">
        <v>17</v>
      </c>
      <c r="AZ73" s="22">
        <v>2</v>
      </c>
      <c r="BA73" s="22"/>
      <c r="BB73" s="22">
        <v>17</v>
      </c>
      <c r="BC73" s="22">
        <v>119</v>
      </c>
      <c r="BD73" s="22"/>
      <c r="BE73" s="22">
        <v>17</v>
      </c>
      <c r="BF73" s="22">
        <v>281</v>
      </c>
      <c r="BG73" s="22"/>
      <c r="BH73" s="22">
        <v>17</v>
      </c>
      <c r="BI73" s="22">
        <v>98</v>
      </c>
      <c r="BJ73" s="22"/>
      <c r="BK73" s="22">
        <v>17</v>
      </c>
      <c r="BL73" s="22">
        <v>83</v>
      </c>
      <c r="BM73" s="22"/>
      <c r="BN73" s="22">
        <v>17</v>
      </c>
      <c r="BO73" s="22">
        <v>2169</v>
      </c>
      <c r="BP73" s="22"/>
      <c r="BQ73" s="22">
        <v>17</v>
      </c>
      <c r="BR73" s="22">
        <v>2703</v>
      </c>
      <c r="BS73" s="22">
        <v>0</v>
      </c>
      <c r="BT73" s="22">
        <v>205</v>
      </c>
      <c r="BU73" s="22">
        <v>2808</v>
      </c>
      <c r="BV73" s="22">
        <v>0</v>
      </c>
      <c r="BW73" s="22">
        <v>215</v>
      </c>
      <c r="BX73" s="22">
        <v>2920</v>
      </c>
      <c r="BY73" s="22">
        <v>0</v>
      </c>
      <c r="BZ73" s="22">
        <v>226</v>
      </c>
      <c r="CA73" s="39">
        <v>3055</v>
      </c>
      <c r="CB73" s="35">
        <v>0</v>
      </c>
      <c r="CC73" s="35">
        <v>237</v>
      </c>
      <c r="CD73" s="57">
        <v>3199</v>
      </c>
      <c r="CE73" s="57">
        <v>0</v>
      </c>
      <c r="CF73" s="58">
        <v>249</v>
      </c>
      <c r="CG73" s="238"/>
    </row>
    <row r="74" spans="1:85" ht="20.100000000000001" customHeight="1" x14ac:dyDescent="0.25">
      <c r="A74" s="24" t="s">
        <v>225</v>
      </c>
      <c r="B74" s="24" t="s">
        <v>55</v>
      </c>
      <c r="C74" s="24" t="s">
        <v>112</v>
      </c>
      <c r="D74" s="22">
        <v>141</v>
      </c>
      <c r="E74" s="22">
        <v>0</v>
      </c>
      <c r="F74" s="22">
        <v>2</v>
      </c>
      <c r="G74" s="22">
        <v>267</v>
      </c>
      <c r="H74" s="22">
        <v>0</v>
      </c>
      <c r="I74" s="22">
        <v>2</v>
      </c>
      <c r="J74" s="22">
        <v>141</v>
      </c>
      <c r="K74" s="22"/>
      <c r="L74" s="22">
        <v>2</v>
      </c>
      <c r="M74" s="22">
        <v>248</v>
      </c>
      <c r="N74" s="22"/>
      <c r="O74" s="22">
        <v>2</v>
      </c>
      <c r="P74" s="22">
        <v>141</v>
      </c>
      <c r="Q74" s="22"/>
      <c r="R74" s="22">
        <v>2</v>
      </c>
      <c r="S74" s="22">
        <v>284</v>
      </c>
      <c r="T74" s="22"/>
      <c r="U74" s="22">
        <v>2</v>
      </c>
      <c r="V74" s="22">
        <v>141</v>
      </c>
      <c r="W74" s="22"/>
      <c r="X74" s="22">
        <v>2</v>
      </c>
      <c r="Y74" s="22">
        <v>280</v>
      </c>
      <c r="Z74" s="22"/>
      <c r="AA74" s="22">
        <v>2</v>
      </c>
      <c r="AB74" s="22">
        <v>141</v>
      </c>
      <c r="AC74" s="22"/>
      <c r="AD74" s="22">
        <v>2</v>
      </c>
      <c r="AE74" s="22">
        <v>259</v>
      </c>
      <c r="AF74" s="22"/>
      <c r="AG74" s="22">
        <v>2</v>
      </c>
      <c r="AH74" s="22">
        <v>141</v>
      </c>
      <c r="AI74" s="22"/>
      <c r="AJ74" s="22">
        <v>2</v>
      </c>
      <c r="AK74" s="22">
        <v>255</v>
      </c>
      <c r="AL74" s="22"/>
      <c r="AM74" s="22">
        <v>2</v>
      </c>
      <c r="AN74" s="22">
        <v>153</v>
      </c>
      <c r="AO74" s="22"/>
      <c r="AP74" s="22">
        <v>2</v>
      </c>
      <c r="AQ74" s="22">
        <v>256</v>
      </c>
      <c r="AR74" s="22"/>
      <c r="AS74" s="22">
        <v>2</v>
      </c>
      <c r="AT74" s="22">
        <v>161</v>
      </c>
      <c r="AU74" s="22"/>
      <c r="AV74" s="22">
        <v>2</v>
      </c>
      <c r="AW74" s="22">
        <v>258</v>
      </c>
      <c r="AX74" s="22"/>
      <c r="AY74" s="22">
        <v>2</v>
      </c>
      <c r="AZ74" s="22">
        <v>121</v>
      </c>
      <c r="BA74" s="22"/>
      <c r="BB74" s="22">
        <v>2</v>
      </c>
      <c r="BC74" s="22">
        <v>143</v>
      </c>
      <c r="BD74" s="22"/>
      <c r="BE74" s="22">
        <v>2</v>
      </c>
      <c r="BF74" s="22">
        <v>154</v>
      </c>
      <c r="BG74" s="22"/>
      <c r="BH74" s="22">
        <v>2</v>
      </c>
      <c r="BI74" s="22">
        <v>221</v>
      </c>
      <c r="BJ74" s="22"/>
      <c r="BK74" s="22">
        <v>2</v>
      </c>
      <c r="BL74" s="22">
        <v>154</v>
      </c>
      <c r="BM74" s="22"/>
      <c r="BN74" s="22">
        <v>2</v>
      </c>
      <c r="BO74" s="22">
        <v>1745</v>
      </c>
      <c r="BP74" s="22"/>
      <c r="BQ74" s="22">
        <v>3</v>
      </c>
      <c r="BR74" s="22">
        <v>3337</v>
      </c>
      <c r="BS74" s="22"/>
      <c r="BT74" s="22">
        <v>27</v>
      </c>
      <c r="BU74" s="22">
        <v>3495</v>
      </c>
      <c r="BV74" s="22">
        <v>0</v>
      </c>
      <c r="BW74" s="22">
        <v>29</v>
      </c>
      <c r="BX74" s="22">
        <v>3625</v>
      </c>
      <c r="BY74" s="22">
        <v>0</v>
      </c>
      <c r="BZ74" s="22">
        <v>30</v>
      </c>
      <c r="CA74" s="39">
        <v>3789</v>
      </c>
      <c r="CB74" s="35">
        <v>0</v>
      </c>
      <c r="CC74" s="35">
        <v>32</v>
      </c>
      <c r="CD74" s="57">
        <v>3963</v>
      </c>
      <c r="CE74" s="57"/>
      <c r="CF74" s="58">
        <v>33</v>
      </c>
      <c r="CG74" s="238"/>
    </row>
    <row r="75" spans="1:85" ht="20.100000000000001" customHeight="1" x14ac:dyDescent="0.25">
      <c r="A75" s="21" t="s">
        <v>52</v>
      </c>
      <c r="B75" s="21" t="s">
        <v>56</v>
      </c>
      <c r="C75" s="21" t="s">
        <v>54</v>
      </c>
      <c r="D75" s="22">
        <v>-98</v>
      </c>
      <c r="E75" s="22">
        <v>0</v>
      </c>
      <c r="F75" s="22">
        <v>12</v>
      </c>
      <c r="G75" s="22">
        <v>-32</v>
      </c>
      <c r="H75" s="22">
        <v>0</v>
      </c>
      <c r="I75" s="22">
        <v>12</v>
      </c>
      <c r="J75" s="22">
        <v>-83</v>
      </c>
      <c r="K75" s="22">
        <v>50</v>
      </c>
      <c r="L75" s="22">
        <v>10</v>
      </c>
      <c r="M75" s="22">
        <v>177</v>
      </c>
      <c r="N75" s="22"/>
      <c r="O75" s="22">
        <v>12</v>
      </c>
      <c r="P75" s="22">
        <v>-6</v>
      </c>
      <c r="Q75" s="22">
        <v>50</v>
      </c>
      <c r="R75" s="22">
        <v>10</v>
      </c>
      <c r="S75" s="22">
        <v>154</v>
      </c>
      <c r="T75" s="22"/>
      <c r="U75" s="22">
        <v>12</v>
      </c>
      <c r="V75" s="22">
        <v>-6</v>
      </c>
      <c r="W75" s="22">
        <v>3</v>
      </c>
      <c r="X75" s="22">
        <v>10</v>
      </c>
      <c r="Y75" s="22">
        <v>217</v>
      </c>
      <c r="Z75" s="22"/>
      <c r="AA75" s="22">
        <v>12</v>
      </c>
      <c r="AB75" s="22">
        <v>288</v>
      </c>
      <c r="AC75" s="22">
        <v>25</v>
      </c>
      <c r="AD75" s="22">
        <v>10</v>
      </c>
      <c r="AE75" s="22">
        <v>114</v>
      </c>
      <c r="AF75" s="22"/>
      <c r="AG75" s="22">
        <v>12</v>
      </c>
      <c r="AH75" s="22">
        <v>43</v>
      </c>
      <c r="AI75" s="22"/>
      <c r="AJ75" s="22">
        <v>11</v>
      </c>
      <c r="AK75" s="22">
        <v>214</v>
      </c>
      <c r="AL75" s="22"/>
      <c r="AM75" s="22">
        <v>18</v>
      </c>
      <c r="AN75" s="22">
        <v>-33</v>
      </c>
      <c r="AO75" s="22">
        <v>25</v>
      </c>
      <c r="AP75" s="22">
        <v>10</v>
      </c>
      <c r="AQ75" s="22">
        <v>139</v>
      </c>
      <c r="AR75" s="22"/>
      <c r="AS75" s="22">
        <v>14</v>
      </c>
      <c r="AT75" s="22">
        <v>-12</v>
      </c>
      <c r="AU75" s="22"/>
      <c r="AV75" s="22">
        <v>10</v>
      </c>
      <c r="AW75" s="22">
        <v>67</v>
      </c>
      <c r="AX75" s="22"/>
      <c r="AY75" s="22">
        <v>28</v>
      </c>
      <c r="AZ75" s="22">
        <v>-29</v>
      </c>
      <c r="BA75" s="22"/>
      <c r="BB75" s="22">
        <v>10</v>
      </c>
      <c r="BC75" s="22">
        <v>163</v>
      </c>
      <c r="BD75" s="22"/>
      <c r="BE75" s="22">
        <v>14</v>
      </c>
      <c r="BF75" s="22">
        <v>-30</v>
      </c>
      <c r="BG75" s="22"/>
      <c r="BH75" s="22">
        <v>10</v>
      </c>
      <c r="BI75" s="22">
        <v>151</v>
      </c>
      <c r="BJ75" s="22"/>
      <c r="BK75" s="22">
        <v>16</v>
      </c>
      <c r="BL75" s="22">
        <v>-9</v>
      </c>
      <c r="BM75" s="22"/>
      <c r="BN75" s="22">
        <v>10</v>
      </c>
      <c r="BO75" s="22">
        <v>2383</v>
      </c>
      <c r="BP75" s="22"/>
      <c r="BQ75" s="22">
        <v>54</v>
      </c>
      <c r="BR75" s="22">
        <v>2409</v>
      </c>
      <c r="BS75" s="22">
        <v>153</v>
      </c>
      <c r="BT75" s="22">
        <v>169</v>
      </c>
      <c r="BU75" s="22">
        <v>2433</v>
      </c>
      <c r="BV75" s="22">
        <v>169</v>
      </c>
      <c r="BW75" s="22">
        <v>176</v>
      </c>
      <c r="BX75" s="22">
        <v>2529</v>
      </c>
      <c r="BY75" s="22">
        <v>141</v>
      </c>
      <c r="BZ75" s="22">
        <v>184</v>
      </c>
      <c r="CA75" s="39">
        <v>2645</v>
      </c>
      <c r="CB75" s="35">
        <v>152</v>
      </c>
      <c r="CC75" s="35">
        <v>192</v>
      </c>
      <c r="CD75" s="57">
        <v>2770</v>
      </c>
      <c r="CE75" s="57">
        <v>150</v>
      </c>
      <c r="CF75" s="58">
        <v>200</v>
      </c>
      <c r="CG75" s="238"/>
    </row>
    <row r="76" spans="1:85" ht="27.6" customHeight="1" thickBot="1" x14ac:dyDescent="0.3">
      <c r="A76" s="24" t="s">
        <v>226</v>
      </c>
      <c r="B76" s="24" t="s">
        <v>57</v>
      </c>
      <c r="C76" s="24" t="s">
        <v>58</v>
      </c>
      <c r="D76" s="55">
        <v>-672</v>
      </c>
      <c r="E76" s="22">
        <v>0</v>
      </c>
      <c r="F76" s="22">
        <v>18</v>
      </c>
      <c r="G76" s="22">
        <v>44</v>
      </c>
      <c r="H76" s="22">
        <v>0</v>
      </c>
      <c r="I76" s="22">
        <v>18</v>
      </c>
      <c r="J76" s="22">
        <v>-668</v>
      </c>
      <c r="K76" s="22"/>
      <c r="L76" s="22">
        <v>18</v>
      </c>
      <c r="M76" s="22">
        <v>-43</v>
      </c>
      <c r="N76" s="22"/>
      <c r="O76" s="22">
        <v>759</v>
      </c>
      <c r="P76" s="22">
        <v>-673</v>
      </c>
      <c r="Q76" s="22"/>
      <c r="R76" s="22">
        <v>18</v>
      </c>
      <c r="S76" s="22">
        <v>195</v>
      </c>
      <c r="T76" s="22"/>
      <c r="U76" s="22">
        <v>18</v>
      </c>
      <c r="V76" s="22">
        <v>-656</v>
      </c>
      <c r="W76" s="22"/>
      <c r="X76" s="22">
        <v>18</v>
      </c>
      <c r="Y76" s="22">
        <v>159</v>
      </c>
      <c r="Z76" s="22"/>
      <c r="AA76" s="22">
        <v>18</v>
      </c>
      <c r="AB76" s="22">
        <v>-848</v>
      </c>
      <c r="AC76" s="22">
        <v>0</v>
      </c>
      <c r="AD76" s="22">
        <v>18</v>
      </c>
      <c r="AE76" s="22">
        <v>99</v>
      </c>
      <c r="AF76" s="22"/>
      <c r="AG76" s="22">
        <v>18</v>
      </c>
      <c r="AH76" s="22">
        <v>-166</v>
      </c>
      <c r="AI76" s="22"/>
      <c r="AJ76" s="22">
        <v>18</v>
      </c>
      <c r="AK76" s="22">
        <v>159</v>
      </c>
      <c r="AL76" s="22"/>
      <c r="AM76" s="22">
        <v>17</v>
      </c>
      <c r="AN76" s="22">
        <v>-554</v>
      </c>
      <c r="AO76" s="22"/>
      <c r="AP76" s="22">
        <v>18</v>
      </c>
      <c r="AQ76" s="22">
        <v>81</v>
      </c>
      <c r="AR76" s="22"/>
      <c r="AS76" s="22">
        <v>18</v>
      </c>
      <c r="AT76" s="22">
        <v>-498</v>
      </c>
      <c r="AU76" s="22"/>
      <c r="AV76" s="22">
        <v>18</v>
      </c>
      <c r="AW76" s="22">
        <v>114</v>
      </c>
      <c r="AX76" s="22"/>
      <c r="AY76" s="22">
        <v>18</v>
      </c>
      <c r="AZ76" s="22">
        <v>-785</v>
      </c>
      <c r="BA76" s="22"/>
      <c r="BB76" s="22">
        <v>18</v>
      </c>
      <c r="BC76" s="22">
        <v>-305</v>
      </c>
      <c r="BD76" s="22"/>
      <c r="BE76" s="22">
        <v>18</v>
      </c>
      <c r="BF76" s="22">
        <v>-589</v>
      </c>
      <c r="BG76" s="22"/>
      <c r="BH76" s="22">
        <v>18</v>
      </c>
      <c r="BI76" s="22">
        <v>51</v>
      </c>
      <c r="BJ76" s="22"/>
      <c r="BK76" s="22">
        <v>18</v>
      </c>
      <c r="BL76" s="22">
        <v>-561</v>
      </c>
      <c r="BM76" s="22"/>
      <c r="BN76" s="22">
        <v>18</v>
      </c>
      <c r="BO76" s="22">
        <v>10396</v>
      </c>
      <c r="BP76" s="22"/>
      <c r="BQ76" s="22">
        <v>986</v>
      </c>
      <c r="BR76" s="22">
        <v>3728</v>
      </c>
      <c r="BS76" s="22">
        <v>0</v>
      </c>
      <c r="BT76" s="22">
        <v>1186</v>
      </c>
      <c r="BU76" s="22">
        <v>3872</v>
      </c>
      <c r="BV76" s="22">
        <v>2</v>
      </c>
      <c r="BW76" s="22">
        <v>1197</v>
      </c>
      <c r="BX76" s="38">
        <v>4027</v>
      </c>
      <c r="BY76" s="22">
        <v>1</v>
      </c>
      <c r="BZ76" s="22">
        <v>1208</v>
      </c>
      <c r="CA76" s="39">
        <v>4213</v>
      </c>
      <c r="CB76" s="35">
        <v>1</v>
      </c>
      <c r="CC76" s="35">
        <v>1220</v>
      </c>
      <c r="CD76" s="57">
        <v>4411</v>
      </c>
      <c r="CE76" s="57">
        <v>1</v>
      </c>
      <c r="CF76" s="58">
        <v>1233</v>
      </c>
      <c r="CG76" s="238"/>
    </row>
    <row r="77" spans="1:85" ht="27.6" customHeight="1" thickBot="1" x14ac:dyDescent="0.3">
      <c r="A77" s="285" t="s">
        <v>326</v>
      </c>
      <c r="B77" s="285"/>
      <c r="C77" s="292"/>
      <c r="D77" s="64">
        <f>SUM(D72:D76)</f>
        <v>-654</v>
      </c>
      <c r="E77" s="64">
        <f t="shared" ref="E77:CF77" si="54">SUM(E72:E76)</f>
        <v>0</v>
      </c>
      <c r="F77" s="64">
        <f t="shared" si="54"/>
        <v>49</v>
      </c>
      <c r="G77" s="64">
        <f>SUM(G72:G76)</f>
        <v>156</v>
      </c>
      <c r="H77" s="64">
        <f t="shared" ref="H77:I77" si="55">SUM(H72:H76)</f>
        <v>0</v>
      </c>
      <c r="I77" s="64">
        <f t="shared" si="55"/>
        <v>49</v>
      </c>
      <c r="J77" s="64">
        <f t="shared" si="54"/>
        <v>-635</v>
      </c>
      <c r="K77" s="64">
        <f t="shared" si="54"/>
        <v>50</v>
      </c>
      <c r="L77" s="64">
        <f t="shared" si="54"/>
        <v>47</v>
      </c>
      <c r="M77" s="64">
        <f>SUM(M73:M76)</f>
        <v>288</v>
      </c>
      <c r="N77" s="64">
        <f>SUM(N73:N76)</f>
        <v>0</v>
      </c>
      <c r="O77" s="64">
        <f>SUM(O73:O76)</f>
        <v>790</v>
      </c>
      <c r="P77" s="64">
        <f t="shared" si="54"/>
        <v>-563</v>
      </c>
      <c r="Q77" s="64">
        <f t="shared" si="54"/>
        <v>50</v>
      </c>
      <c r="R77" s="64">
        <f t="shared" si="54"/>
        <v>47</v>
      </c>
      <c r="S77" s="64">
        <f t="shared" ref="S77:X77" si="56">SUM(S72:S76)</f>
        <v>585</v>
      </c>
      <c r="T77" s="64">
        <f t="shared" si="56"/>
        <v>0</v>
      </c>
      <c r="U77" s="64">
        <f t="shared" si="56"/>
        <v>49</v>
      </c>
      <c r="V77" s="64">
        <f t="shared" si="56"/>
        <v>-546</v>
      </c>
      <c r="W77" s="64">
        <f t="shared" si="56"/>
        <v>3</v>
      </c>
      <c r="X77" s="64">
        <f t="shared" si="56"/>
        <v>47</v>
      </c>
      <c r="Y77" s="64">
        <f t="shared" si="54"/>
        <v>661</v>
      </c>
      <c r="Z77" s="64">
        <f t="shared" si="54"/>
        <v>0</v>
      </c>
      <c r="AA77" s="64">
        <f t="shared" si="54"/>
        <v>49</v>
      </c>
      <c r="AB77" s="64">
        <f t="shared" ref="AB77:AD77" si="57">SUM(AB72:AB76)</f>
        <v>-433</v>
      </c>
      <c r="AC77" s="64">
        <f t="shared" si="57"/>
        <v>25</v>
      </c>
      <c r="AD77" s="64">
        <f t="shared" si="57"/>
        <v>47</v>
      </c>
      <c r="AE77" s="64">
        <f t="shared" si="54"/>
        <v>551</v>
      </c>
      <c r="AF77" s="64">
        <f t="shared" si="54"/>
        <v>0</v>
      </c>
      <c r="AG77" s="64">
        <f t="shared" si="54"/>
        <v>49</v>
      </c>
      <c r="AH77" s="64">
        <f t="shared" ref="AH77:AP77" si="58">SUM(AH72:AH76)</f>
        <v>13</v>
      </c>
      <c r="AI77" s="64">
        <f t="shared" si="58"/>
        <v>0</v>
      </c>
      <c r="AJ77" s="64">
        <f t="shared" si="58"/>
        <v>48</v>
      </c>
      <c r="AK77" s="64">
        <f t="shared" si="58"/>
        <v>611</v>
      </c>
      <c r="AL77" s="64">
        <f t="shared" si="58"/>
        <v>0</v>
      </c>
      <c r="AM77" s="64">
        <f t="shared" si="58"/>
        <v>54</v>
      </c>
      <c r="AN77" s="64">
        <f t="shared" si="58"/>
        <v>-404</v>
      </c>
      <c r="AO77" s="64">
        <f t="shared" si="58"/>
        <v>25</v>
      </c>
      <c r="AP77" s="64">
        <f t="shared" si="58"/>
        <v>47</v>
      </c>
      <c r="AQ77" s="64">
        <f t="shared" si="54"/>
        <v>489</v>
      </c>
      <c r="AR77" s="64">
        <f t="shared" si="54"/>
        <v>0</v>
      </c>
      <c r="AS77" s="64">
        <f t="shared" si="54"/>
        <v>51</v>
      </c>
      <c r="AT77" s="64">
        <f t="shared" si="54"/>
        <v>-93</v>
      </c>
      <c r="AU77" s="64">
        <f t="shared" si="54"/>
        <v>0</v>
      </c>
      <c r="AV77" s="64">
        <f t="shared" si="54"/>
        <v>47</v>
      </c>
      <c r="AW77" s="64">
        <f t="shared" ref="AW77:AY77" si="59">SUM(AW72:AW76)</f>
        <v>373</v>
      </c>
      <c r="AX77" s="64">
        <f t="shared" si="59"/>
        <v>0</v>
      </c>
      <c r="AY77" s="64">
        <f t="shared" si="59"/>
        <v>65</v>
      </c>
      <c r="AZ77" s="64">
        <f t="shared" si="54"/>
        <v>-691</v>
      </c>
      <c r="BA77" s="64">
        <f t="shared" si="54"/>
        <v>0</v>
      </c>
      <c r="BB77" s="64">
        <f t="shared" si="54"/>
        <v>47</v>
      </c>
      <c r="BC77" s="64">
        <f t="shared" si="54"/>
        <v>120</v>
      </c>
      <c r="BD77" s="64">
        <f t="shared" si="54"/>
        <v>0</v>
      </c>
      <c r="BE77" s="64">
        <f t="shared" si="54"/>
        <v>51</v>
      </c>
      <c r="BF77" s="64">
        <f t="shared" ref="BF77:BH77" si="60">SUM(BF72:BF76)</f>
        <v>-184</v>
      </c>
      <c r="BG77" s="64">
        <f t="shared" si="60"/>
        <v>0</v>
      </c>
      <c r="BH77" s="64">
        <f t="shared" si="60"/>
        <v>47</v>
      </c>
      <c r="BI77" s="64">
        <f t="shared" si="54"/>
        <v>521</v>
      </c>
      <c r="BJ77" s="64">
        <f t="shared" si="54"/>
        <v>0</v>
      </c>
      <c r="BK77" s="64">
        <f t="shared" si="54"/>
        <v>53</v>
      </c>
      <c r="BL77" s="64">
        <f t="shared" si="54"/>
        <v>-333</v>
      </c>
      <c r="BM77" s="64">
        <f t="shared" si="54"/>
        <v>0</v>
      </c>
      <c r="BN77" s="64">
        <f t="shared" si="54"/>
        <v>47</v>
      </c>
      <c r="BO77" s="64">
        <f t="shared" si="54"/>
        <v>16693</v>
      </c>
      <c r="BP77" s="64">
        <f t="shared" si="54"/>
        <v>0</v>
      </c>
      <c r="BQ77" s="64">
        <f t="shared" si="54"/>
        <v>1060</v>
      </c>
      <c r="BR77" s="64">
        <f t="shared" si="54"/>
        <v>12177</v>
      </c>
      <c r="BS77" s="64">
        <f t="shared" si="54"/>
        <v>153</v>
      </c>
      <c r="BT77" s="64">
        <f t="shared" si="54"/>
        <v>1587</v>
      </c>
      <c r="BU77" s="64">
        <f t="shared" si="54"/>
        <v>12608</v>
      </c>
      <c r="BV77" s="64">
        <f t="shared" si="54"/>
        <v>171</v>
      </c>
      <c r="BW77" s="64">
        <f t="shared" si="54"/>
        <v>1617</v>
      </c>
      <c r="BX77" s="64">
        <f t="shared" si="54"/>
        <v>13101</v>
      </c>
      <c r="BY77" s="64">
        <f t="shared" si="54"/>
        <v>142</v>
      </c>
      <c r="BZ77" s="64">
        <f t="shared" si="54"/>
        <v>1648</v>
      </c>
      <c r="CA77" s="64">
        <f t="shared" si="54"/>
        <v>13702</v>
      </c>
      <c r="CB77" s="64">
        <f t="shared" si="54"/>
        <v>153</v>
      </c>
      <c r="CC77" s="64">
        <f t="shared" si="54"/>
        <v>1681</v>
      </c>
      <c r="CD77" s="64">
        <f t="shared" si="54"/>
        <v>14343</v>
      </c>
      <c r="CE77" s="64">
        <f t="shared" si="54"/>
        <v>151</v>
      </c>
      <c r="CF77" s="64">
        <f t="shared" si="54"/>
        <v>1715</v>
      </c>
    </row>
    <row r="78" spans="1:85" ht="27.6" customHeight="1" thickBot="1" x14ac:dyDescent="0.3">
      <c r="A78" s="282" t="s">
        <v>327</v>
      </c>
      <c r="B78" s="282"/>
      <c r="C78" s="291"/>
      <c r="D78" s="64">
        <f>D77+D70+D66+D62</f>
        <v>2354</v>
      </c>
      <c r="E78" s="64">
        <f t="shared" ref="E78:CF78" si="61">E77+E70+E66+E62</f>
        <v>3300</v>
      </c>
      <c r="F78" s="64">
        <f t="shared" si="61"/>
        <v>1083</v>
      </c>
      <c r="G78" s="64">
        <f>G77+G70+G66+G62</f>
        <v>2240</v>
      </c>
      <c r="H78" s="64">
        <f t="shared" ref="H78:I78" si="62">H77+H70+H66+H62</f>
        <v>147</v>
      </c>
      <c r="I78" s="64">
        <f t="shared" si="62"/>
        <v>275</v>
      </c>
      <c r="J78" s="64">
        <f t="shared" si="61"/>
        <v>3067</v>
      </c>
      <c r="K78" s="64">
        <f t="shared" si="61"/>
        <v>50</v>
      </c>
      <c r="L78" s="64">
        <f t="shared" si="61"/>
        <v>940</v>
      </c>
      <c r="M78" s="64">
        <f>M77+M70+M66+M62</f>
        <v>20869</v>
      </c>
      <c r="N78" s="64">
        <f>N77+N70+N66+N62</f>
        <v>95</v>
      </c>
      <c r="O78" s="64">
        <f>O77+O70+O66+O62</f>
        <v>1401</v>
      </c>
      <c r="P78" s="64">
        <f t="shared" si="61"/>
        <v>3029</v>
      </c>
      <c r="Q78" s="64">
        <f t="shared" si="61"/>
        <v>367</v>
      </c>
      <c r="R78" s="64">
        <f t="shared" si="61"/>
        <v>1440</v>
      </c>
      <c r="S78" s="64">
        <f t="shared" si="61"/>
        <v>19676</v>
      </c>
      <c r="T78" s="64">
        <f t="shared" si="61"/>
        <v>0</v>
      </c>
      <c r="U78" s="64">
        <f t="shared" si="61"/>
        <v>1843</v>
      </c>
      <c r="V78" s="64">
        <f t="shared" ref="V78:X78" si="63">V77+V70+V66+V62</f>
        <v>3127</v>
      </c>
      <c r="W78" s="64">
        <f t="shared" si="63"/>
        <v>12232</v>
      </c>
      <c r="X78" s="64">
        <f t="shared" si="63"/>
        <v>1064</v>
      </c>
      <c r="Y78" s="64">
        <f t="shared" si="61"/>
        <v>10449</v>
      </c>
      <c r="Z78" s="64">
        <f t="shared" si="61"/>
        <v>9313</v>
      </c>
      <c r="AA78" s="64">
        <f t="shared" si="61"/>
        <v>759</v>
      </c>
      <c r="AB78" s="64">
        <f t="shared" ref="AB78:AD78" si="64">AB77+AB70+AB66+AB62</f>
        <v>3518</v>
      </c>
      <c r="AC78" s="64">
        <f t="shared" si="64"/>
        <v>7335</v>
      </c>
      <c r="AD78" s="64">
        <f t="shared" si="64"/>
        <v>940</v>
      </c>
      <c r="AE78" s="64">
        <f t="shared" si="61"/>
        <v>10242</v>
      </c>
      <c r="AF78" s="64">
        <f t="shared" si="61"/>
        <v>104</v>
      </c>
      <c r="AG78" s="64">
        <f t="shared" si="61"/>
        <v>236</v>
      </c>
      <c r="AH78" s="64">
        <f t="shared" ref="AH78:AP78" si="65">AH77+AH70+AH66+AH62</f>
        <v>4982</v>
      </c>
      <c r="AI78" s="64">
        <f t="shared" si="65"/>
        <v>16080</v>
      </c>
      <c r="AJ78" s="64">
        <f t="shared" si="65"/>
        <v>941</v>
      </c>
      <c r="AK78" s="64">
        <f t="shared" si="65"/>
        <v>42147</v>
      </c>
      <c r="AL78" s="64">
        <f t="shared" si="65"/>
        <v>0</v>
      </c>
      <c r="AM78" s="64">
        <f t="shared" si="65"/>
        <v>624</v>
      </c>
      <c r="AN78" s="64">
        <f t="shared" si="65"/>
        <v>3708</v>
      </c>
      <c r="AO78" s="64">
        <f t="shared" si="65"/>
        <v>3481</v>
      </c>
      <c r="AP78" s="64">
        <f t="shared" si="65"/>
        <v>1081</v>
      </c>
      <c r="AQ78" s="64">
        <f t="shared" si="61"/>
        <v>14566</v>
      </c>
      <c r="AR78" s="64">
        <f t="shared" si="61"/>
        <v>2581</v>
      </c>
      <c r="AS78" s="64">
        <f t="shared" si="61"/>
        <v>3991</v>
      </c>
      <c r="AT78" s="64">
        <f t="shared" si="61"/>
        <v>3834</v>
      </c>
      <c r="AU78" s="64">
        <f t="shared" si="61"/>
        <v>959</v>
      </c>
      <c r="AV78" s="64">
        <f t="shared" si="61"/>
        <v>940</v>
      </c>
      <c r="AW78" s="64">
        <f t="shared" ref="AW78:AY78" si="66">AW77+AW70+AW66+AW62</f>
        <v>17299</v>
      </c>
      <c r="AX78" s="64">
        <f t="shared" si="66"/>
        <v>189</v>
      </c>
      <c r="AY78" s="64">
        <f t="shared" si="66"/>
        <v>-2699</v>
      </c>
      <c r="AZ78" s="64">
        <f t="shared" si="61"/>
        <v>4022</v>
      </c>
      <c r="BA78" s="64">
        <f t="shared" si="61"/>
        <v>3360</v>
      </c>
      <c r="BB78" s="64">
        <f t="shared" si="61"/>
        <v>940</v>
      </c>
      <c r="BC78" s="64">
        <f t="shared" si="61"/>
        <v>20251</v>
      </c>
      <c r="BD78" s="64">
        <f t="shared" si="61"/>
        <v>10308</v>
      </c>
      <c r="BE78" s="64">
        <f t="shared" si="61"/>
        <v>1542</v>
      </c>
      <c r="BF78" s="64">
        <f t="shared" ref="BF78:BH78" si="67">BF77+BF70+BF66+BF62</f>
        <v>4024</v>
      </c>
      <c r="BG78" s="64">
        <f t="shared" si="67"/>
        <v>2000</v>
      </c>
      <c r="BH78" s="64">
        <f t="shared" si="67"/>
        <v>940</v>
      </c>
      <c r="BI78" s="64">
        <f t="shared" si="61"/>
        <v>2031</v>
      </c>
      <c r="BJ78" s="64">
        <f t="shared" si="61"/>
        <v>100</v>
      </c>
      <c r="BK78" s="64">
        <f t="shared" si="61"/>
        <v>1020</v>
      </c>
      <c r="BL78" s="64">
        <f t="shared" si="61"/>
        <v>4013</v>
      </c>
      <c r="BM78" s="64">
        <f t="shared" si="61"/>
        <v>1450</v>
      </c>
      <c r="BN78" s="64">
        <f t="shared" si="61"/>
        <v>1495</v>
      </c>
      <c r="BO78" s="64">
        <f t="shared" si="61"/>
        <v>68861</v>
      </c>
      <c r="BP78" s="64">
        <f t="shared" si="61"/>
        <v>1280</v>
      </c>
      <c r="BQ78" s="64">
        <f t="shared" si="61"/>
        <v>2316</v>
      </c>
      <c r="BR78" s="64">
        <f t="shared" si="61"/>
        <v>108673</v>
      </c>
      <c r="BS78" s="64">
        <f t="shared" si="61"/>
        <v>51894</v>
      </c>
      <c r="BT78" s="64">
        <f t="shared" si="61"/>
        <v>14122</v>
      </c>
      <c r="BU78" s="64">
        <f t="shared" si="61"/>
        <v>119504</v>
      </c>
      <c r="BV78" s="64">
        <f t="shared" si="61"/>
        <v>55660</v>
      </c>
      <c r="BW78" s="64">
        <f t="shared" si="61"/>
        <v>16816</v>
      </c>
      <c r="BX78" s="64">
        <f t="shared" si="61"/>
        <v>135430</v>
      </c>
      <c r="BY78" s="64">
        <f t="shared" si="61"/>
        <v>46847</v>
      </c>
      <c r="BZ78" s="64">
        <f t="shared" si="61"/>
        <v>17525</v>
      </c>
      <c r="CA78" s="64">
        <f t="shared" si="61"/>
        <v>141144</v>
      </c>
      <c r="CB78" s="64">
        <f t="shared" si="61"/>
        <v>47529</v>
      </c>
      <c r="CC78" s="64">
        <f t="shared" si="61"/>
        <v>15417</v>
      </c>
      <c r="CD78" s="64">
        <f t="shared" si="61"/>
        <v>144962</v>
      </c>
      <c r="CE78" s="64">
        <f t="shared" si="61"/>
        <v>46886</v>
      </c>
      <c r="CF78" s="64">
        <f t="shared" si="61"/>
        <v>16406</v>
      </c>
    </row>
    <row r="79" spans="1:85" ht="9" customHeight="1" x14ac:dyDescent="0.25">
      <c r="A79" s="21"/>
      <c r="B79" s="21"/>
      <c r="C79" s="21"/>
      <c r="D79" s="63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59"/>
      <c r="CE79" s="59"/>
      <c r="CF79" s="60"/>
    </row>
    <row r="80" spans="1:85" ht="32.25" customHeight="1" x14ac:dyDescent="0.25">
      <c r="A80" s="282" t="s">
        <v>227</v>
      </c>
      <c r="B80" s="282"/>
      <c r="C80" s="28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39"/>
      <c r="CB80" s="35"/>
      <c r="CC80" s="35"/>
      <c r="CD80" s="57"/>
      <c r="CE80" s="57"/>
      <c r="CF80" s="58"/>
    </row>
    <row r="81" spans="1:85" ht="24.6" customHeight="1" x14ac:dyDescent="0.25">
      <c r="A81" s="25" t="s">
        <v>233</v>
      </c>
      <c r="B81" s="25" t="s">
        <v>61</v>
      </c>
      <c r="C81" s="25" t="s">
        <v>234</v>
      </c>
      <c r="D81" s="22">
        <v>-511</v>
      </c>
      <c r="E81" s="22">
        <v>0</v>
      </c>
      <c r="F81" s="22">
        <v>66</v>
      </c>
      <c r="G81" s="22">
        <v>-604</v>
      </c>
      <c r="H81" s="22">
        <v>0</v>
      </c>
      <c r="I81" s="22">
        <v>108</v>
      </c>
      <c r="J81" s="22">
        <v>-476</v>
      </c>
      <c r="K81" s="22"/>
      <c r="L81" s="22">
        <v>71</v>
      </c>
      <c r="M81" s="22">
        <v>-695</v>
      </c>
      <c r="N81" s="22"/>
      <c r="O81" s="22">
        <v>56</v>
      </c>
      <c r="P81" s="22">
        <v>-618</v>
      </c>
      <c r="Q81" s="22"/>
      <c r="R81" s="22">
        <v>120</v>
      </c>
      <c r="S81" s="22">
        <v>-697</v>
      </c>
      <c r="T81" s="22"/>
      <c r="U81" s="22">
        <v>44</v>
      </c>
      <c r="V81" s="22">
        <v>-453</v>
      </c>
      <c r="W81" s="22"/>
      <c r="X81" s="22">
        <v>123</v>
      </c>
      <c r="Y81" s="22">
        <v>-253</v>
      </c>
      <c r="Z81" s="22"/>
      <c r="AA81" s="22">
        <v>2103</v>
      </c>
      <c r="AB81" s="22">
        <v>-421</v>
      </c>
      <c r="AC81" s="22"/>
      <c r="AD81" s="22">
        <v>303</v>
      </c>
      <c r="AE81" s="22">
        <v>-618</v>
      </c>
      <c r="AF81" s="22"/>
      <c r="AG81" s="22">
        <v>1072</v>
      </c>
      <c r="AH81" s="22">
        <v>-450</v>
      </c>
      <c r="AI81" s="22"/>
      <c r="AJ81" s="22">
        <v>65</v>
      </c>
      <c r="AK81" s="22">
        <v>-412</v>
      </c>
      <c r="AL81" s="22"/>
      <c r="AM81" s="22">
        <v>603</v>
      </c>
      <c r="AN81" s="22">
        <v>-444</v>
      </c>
      <c r="AO81" s="22"/>
      <c r="AP81" s="22">
        <v>110</v>
      </c>
      <c r="AQ81" s="22">
        <v>-621</v>
      </c>
      <c r="AR81" s="22"/>
      <c r="AS81" s="22">
        <v>102</v>
      </c>
      <c r="AT81" s="22">
        <v>-554</v>
      </c>
      <c r="AU81" s="22"/>
      <c r="AV81" s="22">
        <v>105</v>
      </c>
      <c r="AW81" s="22">
        <v>-621</v>
      </c>
      <c r="AX81" s="22"/>
      <c r="AY81" s="22">
        <v>63</v>
      </c>
      <c r="AZ81" s="22">
        <v>-793</v>
      </c>
      <c r="BA81" s="22"/>
      <c r="BB81" s="22">
        <v>88</v>
      </c>
      <c r="BC81" s="22">
        <v>-714</v>
      </c>
      <c r="BD81" s="22"/>
      <c r="BE81" s="22">
        <v>147</v>
      </c>
      <c r="BF81" s="22">
        <v>-822</v>
      </c>
      <c r="BG81" s="22"/>
      <c r="BH81" s="22">
        <v>116</v>
      </c>
      <c r="BI81" s="22">
        <v>-749</v>
      </c>
      <c r="BJ81" s="22"/>
      <c r="BK81" s="22">
        <v>85</v>
      </c>
      <c r="BL81" s="22">
        <v>-552</v>
      </c>
      <c r="BM81" s="22"/>
      <c r="BN81" s="22">
        <v>977</v>
      </c>
      <c r="BO81" s="22">
        <v>2774</v>
      </c>
      <c r="BP81" s="22"/>
      <c r="BQ81" s="22">
        <v>175</v>
      </c>
      <c r="BR81" s="22">
        <v>-3322</v>
      </c>
      <c r="BS81" s="22"/>
      <c r="BT81" s="22">
        <v>2319</v>
      </c>
      <c r="BU81" s="22">
        <v>1913</v>
      </c>
      <c r="BV81" s="22"/>
      <c r="BW81" s="22">
        <v>2345</v>
      </c>
      <c r="BX81" s="38">
        <v>1984</v>
      </c>
      <c r="BY81" s="22"/>
      <c r="BZ81" s="22">
        <v>2373</v>
      </c>
      <c r="CA81" s="39">
        <v>2074</v>
      </c>
      <c r="CB81" s="35"/>
      <c r="CC81" s="35">
        <v>2402</v>
      </c>
      <c r="CD81" s="57">
        <v>2169</v>
      </c>
      <c r="CE81" s="57"/>
      <c r="CF81" s="58">
        <v>2432</v>
      </c>
    </row>
    <row r="82" spans="1:85" ht="21.75" customHeight="1" x14ac:dyDescent="0.25">
      <c r="A82" s="25" t="s">
        <v>235</v>
      </c>
      <c r="B82" s="25" t="s">
        <v>236</v>
      </c>
      <c r="C82" s="25" t="s">
        <v>237</v>
      </c>
      <c r="D82" s="22">
        <v>123</v>
      </c>
      <c r="E82" s="22">
        <v>0</v>
      </c>
      <c r="F82" s="22">
        <v>6</v>
      </c>
      <c r="G82" s="22">
        <v>161</v>
      </c>
      <c r="H82" s="22">
        <v>0</v>
      </c>
      <c r="I82" s="22">
        <v>6</v>
      </c>
      <c r="J82" s="22">
        <v>116</v>
      </c>
      <c r="K82" s="22"/>
      <c r="L82" s="22">
        <v>6</v>
      </c>
      <c r="M82" s="22">
        <v>164</v>
      </c>
      <c r="N82" s="22"/>
      <c r="O82" s="22">
        <v>6</v>
      </c>
      <c r="P82" s="22">
        <v>120</v>
      </c>
      <c r="Q82" s="22"/>
      <c r="R82" s="22">
        <v>6</v>
      </c>
      <c r="S82" s="22">
        <v>180</v>
      </c>
      <c r="T82" s="22"/>
      <c r="U82" s="22">
        <v>6</v>
      </c>
      <c r="V82" s="22">
        <v>122</v>
      </c>
      <c r="W82" s="22"/>
      <c r="X82" s="22">
        <v>6</v>
      </c>
      <c r="Y82" s="22">
        <v>198</v>
      </c>
      <c r="Z82" s="22"/>
      <c r="AA82" s="22">
        <v>6</v>
      </c>
      <c r="AB82" s="22">
        <v>122</v>
      </c>
      <c r="AC82" s="22"/>
      <c r="AD82" s="22">
        <v>6</v>
      </c>
      <c r="AE82" s="22">
        <v>167</v>
      </c>
      <c r="AF82" s="22"/>
      <c r="AG82" s="22">
        <v>6</v>
      </c>
      <c r="AH82" s="22">
        <v>114</v>
      </c>
      <c r="AI82" s="22"/>
      <c r="AJ82" s="22">
        <v>6</v>
      </c>
      <c r="AK82" s="22">
        <v>198</v>
      </c>
      <c r="AL82" s="22"/>
      <c r="AM82" s="22">
        <v>6</v>
      </c>
      <c r="AN82" s="22">
        <v>116</v>
      </c>
      <c r="AO82" s="22"/>
      <c r="AP82" s="22">
        <v>6</v>
      </c>
      <c r="AQ82" s="22">
        <v>181</v>
      </c>
      <c r="AR82" s="22"/>
      <c r="AS82" s="22">
        <v>6</v>
      </c>
      <c r="AT82" s="22">
        <v>116</v>
      </c>
      <c r="AU82" s="22"/>
      <c r="AV82" s="22">
        <v>6</v>
      </c>
      <c r="AW82" s="22">
        <v>172</v>
      </c>
      <c r="AX82" s="22"/>
      <c r="AY82" s="22">
        <v>6</v>
      </c>
      <c r="AZ82" s="22">
        <v>116</v>
      </c>
      <c r="BA82" s="22"/>
      <c r="BB82" s="22">
        <v>6</v>
      </c>
      <c r="BC82" s="22">
        <v>184</v>
      </c>
      <c r="BD82" s="22"/>
      <c r="BE82" s="22">
        <v>6</v>
      </c>
      <c r="BF82" s="22">
        <v>117</v>
      </c>
      <c r="BG82" s="22"/>
      <c r="BH82" s="22">
        <v>6</v>
      </c>
      <c r="BI82" s="22">
        <v>169</v>
      </c>
      <c r="BJ82" s="22"/>
      <c r="BK82" s="22">
        <v>6</v>
      </c>
      <c r="BL82" s="22">
        <v>116</v>
      </c>
      <c r="BM82" s="22"/>
      <c r="BN82" s="22">
        <v>6</v>
      </c>
      <c r="BO82" s="22">
        <v>1882</v>
      </c>
      <c r="BP82" s="22"/>
      <c r="BQ82" s="22">
        <v>6</v>
      </c>
      <c r="BR82" s="22">
        <v>3181</v>
      </c>
      <c r="BS82" s="22"/>
      <c r="BT82" s="22">
        <v>69</v>
      </c>
      <c r="BU82" s="22">
        <v>3344</v>
      </c>
      <c r="BV82" s="22"/>
      <c r="BW82" s="22">
        <v>72</v>
      </c>
      <c r="BX82" s="22">
        <v>3449</v>
      </c>
      <c r="BY82" s="22"/>
      <c r="BZ82" s="22">
        <v>75</v>
      </c>
      <c r="CA82" s="39">
        <v>3606</v>
      </c>
      <c r="CB82" s="35"/>
      <c r="CC82" s="35">
        <v>79</v>
      </c>
      <c r="CD82" s="57">
        <v>3769</v>
      </c>
      <c r="CE82" s="57"/>
      <c r="CF82" s="58">
        <v>83</v>
      </c>
    </row>
    <row r="83" spans="1:85" ht="20.100000000000001" customHeight="1" x14ac:dyDescent="0.25">
      <c r="A83" s="21" t="s">
        <v>228</v>
      </c>
      <c r="B83" s="21" t="s">
        <v>131</v>
      </c>
      <c r="C83" s="21" t="s">
        <v>130</v>
      </c>
      <c r="D83" s="22"/>
      <c r="E83" s="22">
        <v>0</v>
      </c>
      <c r="F83" s="22">
        <v>0</v>
      </c>
      <c r="G83" s="22">
        <v>56</v>
      </c>
      <c r="H83" s="22">
        <v>0</v>
      </c>
      <c r="I83" s="22">
        <v>59</v>
      </c>
      <c r="J83" s="22"/>
      <c r="K83" s="22"/>
      <c r="L83" s="22">
        <v>2500</v>
      </c>
      <c r="M83" s="22">
        <v>114</v>
      </c>
      <c r="N83" s="22"/>
      <c r="O83" s="22">
        <v>32</v>
      </c>
      <c r="P83" s="22"/>
      <c r="Q83" s="22"/>
      <c r="R83" s="22">
        <v>0</v>
      </c>
      <c r="S83" s="22">
        <v>115</v>
      </c>
      <c r="T83" s="22"/>
      <c r="U83" s="22">
        <v>193</v>
      </c>
      <c r="V83" s="22"/>
      <c r="W83" s="22"/>
      <c r="X83" s="22">
        <v>0</v>
      </c>
      <c r="Y83" s="22">
        <v>88</v>
      </c>
      <c r="Z83" s="22"/>
      <c r="AA83" s="22">
        <v>88</v>
      </c>
      <c r="AB83" s="22"/>
      <c r="AC83" s="22"/>
      <c r="AD83" s="22">
        <v>0</v>
      </c>
      <c r="AE83" s="22">
        <v>89</v>
      </c>
      <c r="AF83" s="22"/>
      <c r="AG83" s="22">
        <v>89</v>
      </c>
      <c r="AH83" s="22"/>
      <c r="AI83" s="22"/>
      <c r="AJ83" s="22">
        <v>0</v>
      </c>
      <c r="AK83" s="22">
        <v>44</v>
      </c>
      <c r="AL83" s="22"/>
      <c r="AM83" s="22">
        <v>44</v>
      </c>
      <c r="AN83" s="22"/>
      <c r="AO83" s="22"/>
      <c r="AP83" s="22">
        <v>0</v>
      </c>
      <c r="AQ83" s="22">
        <v>118</v>
      </c>
      <c r="AR83" s="22"/>
      <c r="AS83" s="22">
        <v>118</v>
      </c>
      <c r="AT83" s="22"/>
      <c r="AU83" s="22"/>
      <c r="AV83" s="22">
        <v>0</v>
      </c>
      <c r="AW83" s="22">
        <v>670</v>
      </c>
      <c r="AX83" s="22"/>
      <c r="AY83" s="22">
        <v>670</v>
      </c>
      <c r="AZ83" s="22"/>
      <c r="BA83" s="22"/>
      <c r="BB83" s="22">
        <v>0</v>
      </c>
      <c r="BC83" s="22">
        <v>571</v>
      </c>
      <c r="BD83" s="22"/>
      <c r="BE83" s="22">
        <v>571</v>
      </c>
      <c r="BF83" s="22"/>
      <c r="BG83" s="22"/>
      <c r="BH83" s="22">
        <v>0</v>
      </c>
      <c r="BI83" s="22">
        <v>174</v>
      </c>
      <c r="BJ83" s="22"/>
      <c r="BK83" s="22">
        <v>174</v>
      </c>
      <c r="BL83" s="22"/>
      <c r="BM83" s="22"/>
      <c r="BN83" s="22">
        <v>0</v>
      </c>
      <c r="BO83" s="22">
        <v>2500</v>
      </c>
      <c r="BP83" s="22"/>
      <c r="BQ83" s="22">
        <v>0</v>
      </c>
      <c r="BR83" s="22">
        <v>2500</v>
      </c>
      <c r="BS83" s="22"/>
      <c r="BT83" s="22">
        <v>2500</v>
      </c>
      <c r="BU83" s="22">
        <v>2500</v>
      </c>
      <c r="BV83" s="22"/>
      <c r="BW83" s="22">
        <v>2500</v>
      </c>
      <c r="BX83" s="22">
        <v>2600</v>
      </c>
      <c r="BY83" s="22"/>
      <c r="BZ83" s="22">
        <v>2600</v>
      </c>
      <c r="CA83" s="39">
        <v>2600</v>
      </c>
      <c r="CB83" s="35"/>
      <c r="CC83" s="35">
        <v>2600</v>
      </c>
      <c r="CD83" s="57">
        <v>2600</v>
      </c>
      <c r="CE83" s="57"/>
      <c r="CF83" s="58">
        <v>2600</v>
      </c>
    </row>
    <row r="84" spans="1:85" ht="20.100000000000001" customHeight="1" x14ac:dyDescent="0.25">
      <c r="A84" s="21" t="s">
        <v>229</v>
      </c>
      <c r="B84" s="21" t="s">
        <v>59</v>
      </c>
      <c r="C84" s="21" t="s">
        <v>60</v>
      </c>
      <c r="D84" s="22">
        <v>-11204</v>
      </c>
      <c r="E84" s="22">
        <v>0</v>
      </c>
      <c r="F84" s="22">
        <v>200142</v>
      </c>
      <c r="G84" s="22">
        <v>-12723</v>
      </c>
      <c r="H84" s="22">
        <v>0</v>
      </c>
      <c r="I84" s="22">
        <v>202647</v>
      </c>
      <c r="J84" s="22">
        <v>-11503</v>
      </c>
      <c r="K84" s="22"/>
      <c r="L84" s="22">
        <v>65819</v>
      </c>
      <c r="M84" s="22">
        <v>-7285</v>
      </c>
      <c r="N84" s="22"/>
      <c r="O84" s="22">
        <v>78502</v>
      </c>
      <c r="P84" s="22">
        <v>-11322</v>
      </c>
      <c r="Q84" s="22"/>
      <c r="R84" s="22">
        <v>64091</v>
      </c>
      <c r="S84" s="22">
        <v>-8693</v>
      </c>
      <c r="T84" s="22"/>
      <c r="U84" s="22">
        <v>60715</v>
      </c>
      <c r="V84" s="22">
        <v>-11151</v>
      </c>
      <c r="W84" s="22"/>
      <c r="X84" s="22">
        <v>64333</v>
      </c>
      <c r="Y84" s="22">
        <f>-4088</f>
        <v>-4088</v>
      </c>
      <c r="Z84" s="22"/>
      <c r="AA84" s="22">
        <v>61680</v>
      </c>
      <c r="AB84" s="22">
        <v>-11389</v>
      </c>
      <c r="AC84" s="22"/>
      <c r="AD84" s="22">
        <v>64717</v>
      </c>
      <c r="AE84" s="22">
        <v>-6857</v>
      </c>
      <c r="AF84" s="22">
        <v>12</v>
      </c>
      <c r="AG84" s="22">
        <v>61930</v>
      </c>
      <c r="AH84" s="22">
        <v>-10536</v>
      </c>
      <c r="AI84" s="22">
        <v>50</v>
      </c>
      <c r="AJ84" s="22">
        <v>139762</v>
      </c>
      <c r="AK84" s="22">
        <v>-8552</v>
      </c>
      <c r="AL84" s="22"/>
      <c r="AM84" s="22">
        <v>135552</v>
      </c>
      <c r="AN84" s="22">
        <v>-10752</v>
      </c>
      <c r="AO84" s="22"/>
      <c r="AP84" s="22">
        <v>65249</v>
      </c>
      <c r="AQ84" s="22">
        <v>-6311</v>
      </c>
      <c r="AR84" s="22">
        <v>13</v>
      </c>
      <c r="AS84" s="22">
        <v>60917</v>
      </c>
      <c r="AT84" s="22">
        <v>-10775</v>
      </c>
      <c r="AU84" s="22"/>
      <c r="AV84" s="22">
        <v>64898</v>
      </c>
      <c r="AW84" s="22">
        <v>-10396</v>
      </c>
      <c r="AX84" s="22">
        <v>30</v>
      </c>
      <c r="AY84" s="22">
        <v>61225</v>
      </c>
      <c r="AZ84" s="22">
        <v>-10802</v>
      </c>
      <c r="BA84" s="22">
        <v>59</v>
      </c>
      <c r="BB84" s="22">
        <v>127902</v>
      </c>
      <c r="BC84" s="22">
        <v>-2562</v>
      </c>
      <c r="BD84" s="22"/>
      <c r="BE84" s="22">
        <v>119011</v>
      </c>
      <c r="BF84" s="22">
        <v>-11100</v>
      </c>
      <c r="BG84" s="22"/>
      <c r="BH84" s="22">
        <v>64966</v>
      </c>
      <c r="BI84" s="22">
        <v>3559</v>
      </c>
      <c r="BJ84" s="22"/>
      <c r="BK84" s="22">
        <v>64380</v>
      </c>
      <c r="BL84" s="22">
        <v>-10927</v>
      </c>
      <c r="BM84" s="22"/>
      <c r="BN84" s="22">
        <v>63558</v>
      </c>
      <c r="BO84" s="22">
        <v>129404</v>
      </c>
      <c r="BP84" s="22"/>
      <c r="BQ84" s="22">
        <v>69683</v>
      </c>
      <c r="BR84" s="22">
        <v>7944</v>
      </c>
      <c r="BS84" s="22">
        <v>109</v>
      </c>
      <c r="BT84" s="22">
        <v>1055120</v>
      </c>
      <c r="BU84" s="22">
        <v>8216</v>
      </c>
      <c r="BV84" s="22">
        <v>0</v>
      </c>
      <c r="BW84" s="22">
        <v>1111189</v>
      </c>
      <c r="BX84" s="38">
        <v>8446</v>
      </c>
      <c r="BY84" s="22">
        <v>0</v>
      </c>
      <c r="BZ84" s="22">
        <v>1168664</v>
      </c>
      <c r="CA84" s="39">
        <v>8763</v>
      </c>
      <c r="CB84" s="35">
        <v>0</v>
      </c>
      <c r="CC84" s="35">
        <v>1216630</v>
      </c>
      <c r="CD84" s="57">
        <v>9099</v>
      </c>
      <c r="CE84" s="57">
        <v>0</v>
      </c>
      <c r="CF84" s="58">
        <v>1266744</v>
      </c>
      <c r="CG84" s="238"/>
    </row>
    <row r="85" spans="1:85" ht="20.100000000000001" customHeight="1" thickBot="1" x14ac:dyDescent="0.3">
      <c r="A85" s="24" t="s">
        <v>230</v>
      </c>
      <c r="B85" s="24" t="s">
        <v>231</v>
      </c>
      <c r="C85" s="24" t="s">
        <v>232</v>
      </c>
      <c r="D85" s="55">
        <v>754</v>
      </c>
      <c r="E85" s="22">
        <v>0</v>
      </c>
      <c r="F85" s="22">
        <v>0</v>
      </c>
      <c r="G85" s="22">
        <v>631</v>
      </c>
      <c r="H85" s="22">
        <v>0</v>
      </c>
      <c r="I85" s="22"/>
      <c r="J85" s="22">
        <v>666</v>
      </c>
      <c r="K85" s="22"/>
      <c r="L85" s="22">
        <v>0</v>
      </c>
      <c r="M85" s="22">
        <v>765</v>
      </c>
      <c r="N85" s="22"/>
      <c r="O85" s="22">
        <v>0</v>
      </c>
      <c r="P85" s="22">
        <v>610</v>
      </c>
      <c r="Q85" s="22"/>
      <c r="R85" s="22">
        <v>0</v>
      </c>
      <c r="S85" s="22">
        <v>630</v>
      </c>
      <c r="T85" s="22"/>
      <c r="U85" s="22">
        <v>0</v>
      </c>
      <c r="V85" s="22">
        <v>610</v>
      </c>
      <c r="W85" s="22"/>
      <c r="X85" s="22"/>
      <c r="Y85" s="22">
        <v>775</v>
      </c>
      <c r="Z85" s="22"/>
      <c r="AA85" s="22"/>
      <c r="AB85" s="22">
        <v>613</v>
      </c>
      <c r="AC85" s="22"/>
      <c r="AD85" s="22">
        <v>0</v>
      </c>
      <c r="AE85" s="22">
        <v>648</v>
      </c>
      <c r="AF85" s="22"/>
      <c r="AG85" s="22">
        <v>0</v>
      </c>
      <c r="AH85" s="22">
        <v>638</v>
      </c>
      <c r="AI85" s="22"/>
      <c r="AJ85" s="22">
        <v>0</v>
      </c>
      <c r="AK85" s="22">
        <v>689</v>
      </c>
      <c r="AL85" s="22"/>
      <c r="AM85" s="22">
        <v>0</v>
      </c>
      <c r="AN85" s="22">
        <v>744</v>
      </c>
      <c r="AO85" s="22"/>
      <c r="AP85" s="22">
        <v>0</v>
      </c>
      <c r="AQ85" s="22">
        <v>728</v>
      </c>
      <c r="AR85" s="22"/>
      <c r="AS85" s="22">
        <v>0</v>
      </c>
      <c r="AT85" s="22">
        <v>622</v>
      </c>
      <c r="AU85" s="22"/>
      <c r="AV85" s="22">
        <v>0</v>
      </c>
      <c r="AW85" s="22">
        <v>644</v>
      </c>
      <c r="AX85" s="22"/>
      <c r="AY85" s="22">
        <v>0</v>
      </c>
      <c r="AZ85" s="22">
        <v>610</v>
      </c>
      <c r="BA85" s="22"/>
      <c r="BB85" s="22"/>
      <c r="BC85" s="22">
        <v>673</v>
      </c>
      <c r="BD85" s="22"/>
      <c r="BE85" s="22">
        <v>0</v>
      </c>
      <c r="BF85" s="22">
        <v>614</v>
      </c>
      <c r="BG85" s="22"/>
      <c r="BH85" s="22"/>
      <c r="BI85" s="22">
        <v>649</v>
      </c>
      <c r="BJ85" s="22"/>
      <c r="BK85" s="22">
        <v>0</v>
      </c>
      <c r="BL85" s="22">
        <v>610</v>
      </c>
      <c r="BM85" s="22"/>
      <c r="BN85" s="22"/>
      <c r="BO85" s="22">
        <v>3320</v>
      </c>
      <c r="BP85" s="22"/>
      <c r="BQ85" s="22"/>
      <c r="BR85" s="22">
        <v>10413</v>
      </c>
      <c r="BS85" s="22"/>
      <c r="BT85" s="22"/>
      <c r="BU85" s="22">
        <v>10923</v>
      </c>
      <c r="BV85" s="22"/>
      <c r="BW85" s="22"/>
      <c r="BX85" s="22">
        <v>11358</v>
      </c>
      <c r="BY85" s="22"/>
      <c r="BZ85" s="22"/>
      <c r="CA85" s="39">
        <v>11885</v>
      </c>
      <c r="CB85" s="35"/>
      <c r="CC85" s="35"/>
      <c r="CD85" s="57">
        <v>12442</v>
      </c>
      <c r="CE85" s="57"/>
      <c r="CF85" s="58"/>
      <c r="CG85" s="238"/>
    </row>
    <row r="86" spans="1:85" ht="20.100000000000001" customHeight="1" thickBot="1" x14ac:dyDescent="0.3">
      <c r="A86" s="282" t="s">
        <v>328</v>
      </c>
      <c r="B86" s="282"/>
      <c r="C86" s="291"/>
      <c r="D86" s="64">
        <f>SUM(D81:D85)</f>
        <v>-10838</v>
      </c>
      <c r="E86" s="64">
        <f t="shared" ref="E86:CF86" si="68">SUM(E81:E85)</f>
        <v>0</v>
      </c>
      <c r="F86" s="64">
        <f t="shared" si="68"/>
        <v>200214</v>
      </c>
      <c r="G86" s="64">
        <f>SUM(G81:G85)</f>
        <v>-12479</v>
      </c>
      <c r="H86" s="64">
        <f t="shared" si="68"/>
        <v>0</v>
      </c>
      <c r="I86" s="64">
        <f t="shared" si="68"/>
        <v>202820</v>
      </c>
      <c r="J86" s="64">
        <f t="shared" si="68"/>
        <v>-11197</v>
      </c>
      <c r="K86" s="64">
        <f t="shared" si="68"/>
        <v>0</v>
      </c>
      <c r="L86" s="64">
        <f t="shared" si="68"/>
        <v>68396</v>
      </c>
      <c r="M86" s="64">
        <f>SUM(M81:M85)</f>
        <v>-6937</v>
      </c>
      <c r="N86" s="64">
        <f>SUM(N81:N85)</f>
        <v>0</v>
      </c>
      <c r="O86" s="64">
        <f>SUM(O81:O85)</f>
        <v>78596</v>
      </c>
      <c r="P86" s="64">
        <f t="shared" si="68"/>
        <v>-11210</v>
      </c>
      <c r="Q86" s="64">
        <f t="shared" si="68"/>
        <v>0</v>
      </c>
      <c r="R86" s="64">
        <f t="shared" si="68"/>
        <v>64217</v>
      </c>
      <c r="S86" s="64">
        <f t="shared" ref="S86:X86" si="69">SUM(S81:S85)</f>
        <v>-8465</v>
      </c>
      <c r="T86" s="64">
        <f t="shared" si="69"/>
        <v>0</v>
      </c>
      <c r="U86" s="64">
        <f t="shared" si="69"/>
        <v>60958</v>
      </c>
      <c r="V86" s="64">
        <f t="shared" si="69"/>
        <v>-10872</v>
      </c>
      <c r="W86" s="64">
        <f t="shared" si="69"/>
        <v>0</v>
      </c>
      <c r="X86" s="64">
        <f t="shared" si="69"/>
        <v>64462</v>
      </c>
      <c r="Y86" s="64">
        <f t="shared" si="68"/>
        <v>-3280</v>
      </c>
      <c r="Z86" s="64">
        <f t="shared" si="68"/>
        <v>0</v>
      </c>
      <c r="AA86" s="64">
        <f t="shared" si="68"/>
        <v>63877</v>
      </c>
      <c r="AB86" s="64">
        <f t="shared" ref="AB86:AD86" si="70">SUM(AB81:AB85)</f>
        <v>-11075</v>
      </c>
      <c r="AC86" s="64">
        <f t="shared" si="70"/>
        <v>0</v>
      </c>
      <c r="AD86" s="64">
        <f t="shared" si="70"/>
        <v>65026</v>
      </c>
      <c r="AE86" s="64">
        <f t="shared" si="68"/>
        <v>-6571</v>
      </c>
      <c r="AF86" s="64">
        <f t="shared" si="68"/>
        <v>12</v>
      </c>
      <c r="AG86" s="64">
        <f t="shared" si="68"/>
        <v>63097</v>
      </c>
      <c r="AH86" s="64">
        <f t="shared" ref="AH86:AP86" si="71">SUM(AH81:AH85)</f>
        <v>-10234</v>
      </c>
      <c r="AI86" s="64">
        <f t="shared" si="71"/>
        <v>50</v>
      </c>
      <c r="AJ86" s="64">
        <f t="shared" si="71"/>
        <v>139833</v>
      </c>
      <c r="AK86" s="64">
        <f t="shared" si="71"/>
        <v>-8033</v>
      </c>
      <c r="AL86" s="64">
        <f t="shared" si="71"/>
        <v>0</v>
      </c>
      <c r="AM86" s="64">
        <f t="shared" si="71"/>
        <v>136205</v>
      </c>
      <c r="AN86" s="64">
        <f t="shared" si="71"/>
        <v>-10336</v>
      </c>
      <c r="AO86" s="64">
        <f t="shared" si="71"/>
        <v>0</v>
      </c>
      <c r="AP86" s="64">
        <f t="shared" si="71"/>
        <v>65365</v>
      </c>
      <c r="AQ86" s="64">
        <f t="shared" si="68"/>
        <v>-5905</v>
      </c>
      <c r="AR86" s="64">
        <f t="shared" si="68"/>
        <v>13</v>
      </c>
      <c r="AS86" s="64">
        <f t="shared" si="68"/>
        <v>61143</v>
      </c>
      <c r="AT86" s="64">
        <f t="shared" si="68"/>
        <v>-10591</v>
      </c>
      <c r="AU86" s="64">
        <f t="shared" si="68"/>
        <v>0</v>
      </c>
      <c r="AV86" s="64">
        <f t="shared" si="68"/>
        <v>65009</v>
      </c>
      <c r="AW86" s="64">
        <f t="shared" ref="AW86:AY86" si="72">SUM(AW81:AW85)</f>
        <v>-9531</v>
      </c>
      <c r="AX86" s="64">
        <f t="shared" si="72"/>
        <v>30</v>
      </c>
      <c r="AY86" s="64">
        <f t="shared" si="72"/>
        <v>61964</v>
      </c>
      <c r="AZ86" s="64">
        <f t="shared" si="68"/>
        <v>-10869</v>
      </c>
      <c r="BA86" s="64">
        <f t="shared" si="68"/>
        <v>59</v>
      </c>
      <c r="BB86" s="64">
        <f t="shared" si="68"/>
        <v>127996</v>
      </c>
      <c r="BC86" s="64">
        <f t="shared" si="68"/>
        <v>-1848</v>
      </c>
      <c r="BD86" s="64">
        <f t="shared" si="68"/>
        <v>0</v>
      </c>
      <c r="BE86" s="64">
        <f t="shared" si="68"/>
        <v>119735</v>
      </c>
      <c r="BF86" s="64">
        <f t="shared" ref="BF86:BH86" si="73">SUM(BF81:BF85)</f>
        <v>-11191</v>
      </c>
      <c r="BG86" s="64">
        <f t="shared" si="73"/>
        <v>0</v>
      </c>
      <c r="BH86" s="64">
        <f t="shared" si="73"/>
        <v>65088</v>
      </c>
      <c r="BI86" s="64">
        <f t="shared" si="68"/>
        <v>3802</v>
      </c>
      <c r="BJ86" s="64">
        <f t="shared" si="68"/>
        <v>0</v>
      </c>
      <c r="BK86" s="64">
        <f t="shared" si="68"/>
        <v>64645</v>
      </c>
      <c r="BL86" s="64">
        <f t="shared" si="68"/>
        <v>-10753</v>
      </c>
      <c r="BM86" s="64">
        <f t="shared" si="68"/>
        <v>0</v>
      </c>
      <c r="BN86" s="64">
        <f t="shared" si="68"/>
        <v>64541</v>
      </c>
      <c r="BO86" s="64">
        <f t="shared" si="68"/>
        <v>139880</v>
      </c>
      <c r="BP86" s="64">
        <f t="shared" si="68"/>
        <v>0</v>
      </c>
      <c r="BQ86" s="64">
        <f t="shared" si="68"/>
        <v>69864</v>
      </c>
      <c r="BR86" s="64">
        <f t="shared" si="68"/>
        <v>20716</v>
      </c>
      <c r="BS86" s="64">
        <f t="shared" si="68"/>
        <v>109</v>
      </c>
      <c r="BT86" s="64">
        <f t="shared" si="68"/>
        <v>1060008</v>
      </c>
      <c r="BU86" s="64">
        <f t="shared" si="68"/>
        <v>26896</v>
      </c>
      <c r="BV86" s="64">
        <f t="shared" si="68"/>
        <v>0</v>
      </c>
      <c r="BW86" s="64">
        <f t="shared" si="68"/>
        <v>1116106</v>
      </c>
      <c r="BX86" s="64">
        <f t="shared" si="68"/>
        <v>27837</v>
      </c>
      <c r="BY86" s="64">
        <f t="shared" si="68"/>
        <v>0</v>
      </c>
      <c r="BZ86" s="64">
        <f t="shared" si="68"/>
        <v>1173712</v>
      </c>
      <c r="CA86" s="64">
        <f t="shared" si="68"/>
        <v>28928</v>
      </c>
      <c r="CB86" s="64">
        <f t="shared" si="68"/>
        <v>0</v>
      </c>
      <c r="CC86" s="64">
        <f t="shared" si="68"/>
        <v>1221711</v>
      </c>
      <c r="CD86" s="64">
        <f t="shared" si="68"/>
        <v>30079</v>
      </c>
      <c r="CE86" s="64">
        <f t="shared" si="68"/>
        <v>0</v>
      </c>
      <c r="CF86" s="64">
        <f t="shared" si="68"/>
        <v>1271859</v>
      </c>
    </row>
    <row r="87" spans="1:85" ht="9" customHeight="1" x14ac:dyDescent="0.25">
      <c r="A87" s="23"/>
      <c r="B87" s="23"/>
      <c r="C87" s="23"/>
      <c r="D87" s="63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59"/>
      <c r="CE87" s="59"/>
      <c r="CF87" s="60"/>
    </row>
    <row r="88" spans="1:85" ht="33.75" customHeight="1" x14ac:dyDescent="0.25">
      <c r="A88" s="282" t="s">
        <v>238</v>
      </c>
      <c r="B88" s="282"/>
      <c r="C88" s="28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39"/>
      <c r="CB88" s="35"/>
      <c r="CC88" s="35"/>
      <c r="CD88" s="57"/>
      <c r="CE88" s="57"/>
      <c r="CF88" s="58"/>
    </row>
    <row r="89" spans="1:85" ht="24.75" customHeight="1" x14ac:dyDescent="0.25">
      <c r="A89" s="285" t="s">
        <v>239</v>
      </c>
      <c r="B89" s="285"/>
      <c r="C89" s="285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39"/>
      <c r="CB89" s="35"/>
      <c r="CC89" s="35"/>
      <c r="CD89" s="57"/>
      <c r="CE89" s="57"/>
      <c r="CF89" s="58"/>
    </row>
    <row r="90" spans="1:85" ht="20.100000000000001" customHeight="1" x14ac:dyDescent="0.25">
      <c r="A90" s="21" t="s">
        <v>240</v>
      </c>
      <c r="B90" s="21" t="s">
        <v>70</v>
      </c>
      <c r="C90" s="21" t="s">
        <v>241</v>
      </c>
      <c r="D90" s="22">
        <v>2112</v>
      </c>
      <c r="E90" s="22">
        <v>0</v>
      </c>
      <c r="F90" s="22">
        <v>24</v>
      </c>
      <c r="G90" s="22">
        <v>1991</v>
      </c>
      <c r="H90" s="22">
        <v>0</v>
      </c>
      <c r="I90" s="22">
        <v>24</v>
      </c>
      <c r="J90" s="22">
        <v>2406</v>
      </c>
      <c r="K90" s="22"/>
      <c r="L90" s="22">
        <v>24</v>
      </c>
      <c r="M90" s="22">
        <v>2078</v>
      </c>
      <c r="N90" s="22"/>
      <c r="O90" s="22">
        <v>24</v>
      </c>
      <c r="P90" s="22">
        <v>2112</v>
      </c>
      <c r="Q90" s="22"/>
      <c r="R90" s="22">
        <v>24</v>
      </c>
      <c r="S90" s="22">
        <v>1984</v>
      </c>
      <c r="T90" s="22"/>
      <c r="U90" s="22">
        <v>24</v>
      </c>
      <c r="V90" s="22">
        <v>2406</v>
      </c>
      <c r="W90" s="22"/>
      <c r="X90" s="22">
        <v>24</v>
      </c>
      <c r="Y90" s="22">
        <v>2117</v>
      </c>
      <c r="Z90" s="22"/>
      <c r="AA90" s="22">
        <v>24</v>
      </c>
      <c r="AB90" s="22">
        <v>2787</v>
      </c>
      <c r="AC90" s="22">
        <v>7</v>
      </c>
      <c r="AD90" s="22">
        <v>24</v>
      </c>
      <c r="AE90" s="22">
        <v>3964</v>
      </c>
      <c r="AF90" s="22">
        <v>9</v>
      </c>
      <c r="AG90" s="22">
        <v>24</v>
      </c>
      <c r="AH90" s="22">
        <v>2369</v>
      </c>
      <c r="AI90" s="22"/>
      <c r="AJ90" s="22">
        <v>24</v>
      </c>
      <c r="AK90" s="22">
        <v>2073</v>
      </c>
      <c r="AL90" s="22"/>
      <c r="AM90" s="22">
        <v>24</v>
      </c>
      <c r="AN90" s="22">
        <v>2641</v>
      </c>
      <c r="AO90" s="22"/>
      <c r="AP90" s="22">
        <v>24</v>
      </c>
      <c r="AQ90" s="22">
        <v>2092</v>
      </c>
      <c r="AR90" s="22"/>
      <c r="AS90" s="22">
        <v>24</v>
      </c>
      <c r="AT90" s="22">
        <v>2411</v>
      </c>
      <c r="AU90" s="22"/>
      <c r="AV90" s="22">
        <v>24</v>
      </c>
      <c r="AW90" s="22">
        <v>2888</v>
      </c>
      <c r="AX90" s="22"/>
      <c r="AY90" s="22">
        <v>24</v>
      </c>
      <c r="AZ90" s="22">
        <v>2345</v>
      </c>
      <c r="BA90" s="22">
        <v>7</v>
      </c>
      <c r="BB90" s="22">
        <v>24</v>
      </c>
      <c r="BC90" s="22">
        <v>2641</v>
      </c>
      <c r="BD90" s="22"/>
      <c r="BE90" s="22">
        <v>24</v>
      </c>
      <c r="BF90" s="22">
        <v>2406</v>
      </c>
      <c r="BG90" s="22"/>
      <c r="BH90" s="22">
        <v>24</v>
      </c>
      <c r="BI90" s="22">
        <v>1875</v>
      </c>
      <c r="BJ90" s="22"/>
      <c r="BK90" s="22">
        <v>24</v>
      </c>
      <c r="BL90" s="22">
        <v>2302</v>
      </c>
      <c r="BM90" s="22"/>
      <c r="BN90" s="22">
        <v>24</v>
      </c>
      <c r="BO90" s="22">
        <v>7528</v>
      </c>
      <c r="BP90" s="22"/>
      <c r="BQ90" s="22">
        <v>24</v>
      </c>
      <c r="BR90" s="22">
        <v>33825</v>
      </c>
      <c r="BS90" s="22">
        <v>14</v>
      </c>
      <c r="BT90" s="22">
        <v>287</v>
      </c>
      <c r="BU90" s="22">
        <v>35430</v>
      </c>
      <c r="BV90" s="22">
        <v>15</v>
      </c>
      <c r="BW90" s="22">
        <v>301</v>
      </c>
      <c r="BX90" s="38">
        <v>36812</v>
      </c>
      <c r="BY90" s="22">
        <v>13</v>
      </c>
      <c r="BZ90" s="22">
        <v>316</v>
      </c>
      <c r="CA90" s="39">
        <v>38497</v>
      </c>
      <c r="CB90" s="35">
        <v>14</v>
      </c>
      <c r="CC90" s="35">
        <v>332</v>
      </c>
      <c r="CD90" s="57">
        <v>40279</v>
      </c>
      <c r="CE90" s="57">
        <v>13</v>
      </c>
      <c r="CF90" s="58">
        <v>348</v>
      </c>
      <c r="CG90" s="238"/>
    </row>
    <row r="91" spans="1:85" ht="20.100000000000001" customHeight="1" x14ac:dyDescent="0.25">
      <c r="A91" s="21" t="s">
        <v>242</v>
      </c>
      <c r="B91" s="21" t="s">
        <v>71</v>
      </c>
      <c r="C91" s="21" t="s">
        <v>72</v>
      </c>
      <c r="D91" s="22">
        <v>196973</v>
      </c>
      <c r="E91" s="22">
        <v>0</v>
      </c>
      <c r="F91" s="22">
        <v>3</v>
      </c>
      <c r="G91" s="22">
        <v>236248</v>
      </c>
      <c r="H91" s="22">
        <v>0</v>
      </c>
      <c r="I91" s="22">
        <v>3</v>
      </c>
      <c r="J91" s="22">
        <v>199406</v>
      </c>
      <c r="K91" s="22"/>
      <c r="L91" s="22">
        <v>3</v>
      </c>
      <c r="M91" s="22">
        <v>199531</v>
      </c>
      <c r="N91" s="22"/>
      <c r="O91" s="22">
        <v>3</v>
      </c>
      <c r="P91" s="22">
        <v>131037</v>
      </c>
      <c r="Q91" s="22"/>
      <c r="R91" s="22">
        <v>3</v>
      </c>
      <c r="S91" s="22">
        <v>119429</v>
      </c>
      <c r="T91" s="22"/>
      <c r="U91" s="22">
        <v>3</v>
      </c>
      <c r="V91" s="22">
        <v>143607</v>
      </c>
      <c r="W91" s="22"/>
      <c r="X91" s="22">
        <v>3</v>
      </c>
      <c r="Y91" s="22">
        <v>137211</v>
      </c>
      <c r="Z91" s="22"/>
      <c r="AA91" s="22">
        <v>3</v>
      </c>
      <c r="AB91" s="22">
        <v>150586</v>
      </c>
      <c r="AC91" s="22"/>
      <c r="AD91" s="22">
        <v>3</v>
      </c>
      <c r="AE91" s="22">
        <v>141072</v>
      </c>
      <c r="AF91" s="22"/>
      <c r="AG91" s="22">
        <v>3</v>
      </c>
      <c r="AH91" s="22">
        <v>142761</v>
      </c>
      <c r="AI91" s="22"/>
      <c r="AJ91" s="22">
        <v>3</v>
      </c>
      <c r="AK91" s="22">
        <v>126510</v>
      </c>
      <c r="AL91" s="22"/>
      <c r="AM91" s="22">
        <v>3</v>
      </c>
      <c r="AN91" s="22">
        <v>142980</v>
      </c>
      <c r="AO91" s="22">
        <v>4</v>
      </c>
      <c r="AP91" s="22">
        <v>3</v>
      </c>
      <c r="AQ91" s="22">
        <v>139335</v>
      </c>
      <c r="AR91" s="22"/>
      <c r="AS91" s="22">
        <v>3</v>
      </c>
      <c r="AT91" s="22">
        <v>143652</v>
      </c>
      <c r="AU91" s="22"/>
      <c r="AV91" s="22">
        <v>3</v>
      </c>
      <c r="AW91" s="22">
        <v>132293</v>
      </c>
      <c r="AX91" s="22">
        <v>2</v>
      </c>
      <c r="AY91" s="22">
        <v>3</v>
      </c>
      <c r="AZ91" s="22">
        <v>131905</v>
      </c>
      <c r="BA91" s="22"/>
      <c r="BB91" s="22">
        <v>3</v>
      </c>
      <c r="BC91" s="22">
        <v>142391</v>
      </c>
      <c r="BD91" s="22"/>
      <c r="BE91" s="22">
        <v>3</v>
      </c>
      <c r="BF91" s="22">
        <v>127944</v>
      </c>
      <c r="BG91" s="22"/>
      <c r="BH91" s="22">
        <v>3</v>
      </c>
      <c r="BI91" s="22">
        <v>128146</v>
      </c>
      <c r="BJ91" s="22"/>
      <c r="BK91" s="22">
        <v>3</v>
      </c>
      <c r="BL91" s="22">
        <v>127036</v>
      </c>
      <c r="BM91" s="22"/>
      <c r="BN91" s="22">
        <v>3</v>
      </c>
      <c r="BO91" s="22">
        <v>186376</v>
      </c>
      <c r="BP91" s="22"/>
      <c r="BQ91" s="22">
        <v>4</v>
      </c>
      <c r="BR91" s="22">
        <v>1824264</v>
      </c>
      <c r="BS91" s="22">
        <v>4</v>
      </c>
      <c r="BT91" s="22">
        <v>41</v>
      </c>
      <c r="BU91" s="22">
        <v>1986124</v>
      </c>
      <c r="BV91" s="22">
        <v>5</v>
      </c>
      <c r="BW91" s="22">
        <v>43</v>
      </c>
      <c r="BX91" s="38">
        <v>2162249</v>
      </c>
      <c r="BY91" s="22">
        <v>4</v>
      </c>
      <c r="BZ91" s="22">
        <v>46</v>
      </c>
      <c r="CA91" s="39">
        <v>2313404</v>
      </c>
      <c r="CB91" s="35">
        <v>4</v>
      </c>
      <c r="CC91" s="35">
        <v>48</v>
      </c>
      <c r="CD91" s="57">
        <v>2451896</v>
      </c>
      <c r="CE91" s="57">
        <v>4</v>
      </c>
      <c r="CF91" s="58">
        <v>50</v>
      </c>
      <c r="CG91" s="238"/>
    </row>
    <row r="92" spans="1:85" ht="25.35" customHeight="1" x14ac:dyDescent="0.25">
      <c r="A92" s="21" t="s">
        <v>243</v>
      </c>
      <c r="B92" s="21" t="s">
        <v>66</v>
      </c>
      <c r="C92" s="21" t="s">
        <v>67</v>
      </c>
      <c r="D92" s="22">
        <v>32210</v>
      </c>
      <c r="E92" s="22">
        <v>555</v>
      </c>
      <c r="F92" s="22">
        <v>259047</v>
      </c>
      <c r="G92" s="22">
        <v>18199</v>
      </c>
      <c r="H92" s="22">
        <v>0</v>
      </c>
      <c r="I92" s="22">
        <v>206190</v>
      </c>
      <c r="J92" s="22">
        <v>32023</v>
      </c>
      <c r="K92" s="22">
        <v>7383</v>
      </c>
      <c r="L92" s="22">
        <v>234752</v>
      </c>
      <c r="M92" s="22">
        <v>43641</v>
      </c>
      <c r="N92" s="22">
        <v>1524</v>
      </c>
      <c r="O92" s="22">
        <v>246026</v>
      </c>
      <c r="P92" s="22">
        <v>31123</v>
      </c>
      <c r="Q92" s="22">
        <v>5217</v>
      </c>
      <c r="R92" s="22">
        <v>223626</v>
      </c>
      <c r="S92" s="22">
        <v>35959</v>
      </c>
      <c r="T92" s="22">
        <v>686</v>
      </c>
      <c r="U92" s="22">
        <v>237954</v>
      </c>
      <c r="V92" s="22">
        <v>32274</v>
      </c>
      <c r="W92" s="22">
        <v>4990</v>
      </c>
      <c r="X92" s="22">
        <v>205814</v>
      </c>
      <c r="Y92" s="22">
        <v>34852</v>
      </c>
      <c r="Z92" s="22"/>
      <c r="AA92" s="22">
        <v>167361</v>
      </c>
      <c r="AB92" s="22">
        <v>32083</v>
      </c>
      <c r="AC92" s="22">
        <v>5657</v>
      </c>
      <c r="AD92" s="22">
        <v>192657</v>
      </c>
      <c r="AE92" s="22">
        <v>36953</v>
      </c>
      <c r="AF92" s="22">
        <v>105</v>
      </c>
      <c r="AG92" s="22">
        <v>181246</v>
      </c>
      <c r="AH92" s="22">
        <v>38697</v>
      </c>
      <c r="AI92" s="22">
        <v>4257</v>
      </c>
      <c r="AJ92" s="22">
        <v>214481</v>
      </c>
      <c r="AK92" s="22">
        <v>33949</v>
      </c>
      <c r="AL92" s="22">
        <v>4</v>
      </c>
      <c r="AM92" s="22">
        <v>209705</v>
      </c>
      <c r="AN92" s="22">
        <v>33743</v>
      </c>
      <c r="AO92" s="22">
        <v>5063</v>
      </c>
      <c r="AP92" s="22">
        <v>196915</v>
      </c>
      <c r="AQ92" s="22">
        <v>33231</v>
      </c>
      <c r="AR92" s="22">
        <v>1001</v>
      </c>
      <c r="AS92" s="22">
        <v>173390</v>
      </c>
      <c r="AT92" s="22">
        <v>33344</v>
      </c>
      <c r="AU92" s="22">
        <v>18973</v>
      </c>
      <c r="AV92" s="22">
        <v>202365</v>
      </c>
      <c r="AW92" s="22">
        <v>33590</v>
      </c>
      <c r="AX92" s="22">
        <v>3114</v>
      </c>
      <c r="AY92" s="22">
        <v>191087</v>
      </c>
      <c r="AZ92" s="22">
        <v>33609</v>
      </c>
      <c r="BA92" s="22">
        <v>7940</v>
      </c>
      <c r="BB92" s="22">
        <v>128865</v>
      </c>
      <c r="BC92" s="22">
        <v>24134</v>
      </c>
      <c r="BD92" s="22">
        <v>175</v>
      </c>
      <c r="BE92" s="22">
        <v>197195</v>
      </c>
      <c r="BF92" s="22">
        <v>33397</v>
      </c>
      <c r="BG92" s="22">
        <v>5849</v>
      </c>
      <c r="BH92" s="22">
        <v>206290</v>
      </c>
      <c r="BI92" s="22">
        <v>19813</v>
      </c>
      <c r="BJ92" s="22">
        <v>7689</v>
      </c>
      <c r="BK92" s="22">
        <v>197078</v>
      </c>
      <c r="BL92" s="22">
        <v>33794</v>
      </c>
      <c r="BM92" s="22">
        <v>2323</v>
      </c>
      <c r="BN92" s="22">
        <v>231323</v>
      </c>
      <c r="BO92" s="22">
        <v>60495</v>
      </c>
      <c r="BP92" s="22">
        <v>1828</v>
      </c>
      <c r="BQ92" s="22">
        <v>324117</v>
      </c>
      <c r="BR92" s="22">
        <v>426791</v>
      </c>
      <c r="BS92" s="22">
        <v>70035</v>
      </c>
      <c r="BT92" s="22">
        <v>2620251</v>
      </c>
      <c r="BU92" s="22">
        <v>456484</v>
      </c>
      <c r="BV92" s="22">
        <v>60082</v>
      </c>
      <c r="BW92" s="22">
        <v>2840297</v>
      </c>
      <c r="BX92" s="38">
        <v>491088</v>
      </c>
      <c r="BY92" s="22">
        <v>41402</v>
      </c>
      <c r="BZ92" s="22">
        <v>3091024</v>
      </c>
      <c r="CA92" s="39">
        <v>518731</v>
      </c>
      <c r="CB92" s="35">
        <v>15179</v>
      </c>
      <c r="CC92" s="35">
        <v>3302012</v>
      </c>
      <c r="CD92" s="57">
        <v>546135</v>
      </c>
      <c r="CE92" s="57">
        <v>58889</v>
      </c>
      <c r="CF92" s="58">
        <v>3495521</v>
      </c>
      <c r="CG92" s="238"/>
    </row>
    <row r="93" spans="1:85" ht="20.100000000000001" customHeight="1" x14ac:dyDescent="0.25">
      <c r="A93" s="21" t="s">
        <v>244</v>
      </c>
      <c r="B93" s="21" t="s">
        <v>109</v>
      </c>
      <c r="C93" s="21" t="s">
        <v>106</v>
      </c>
      <c r="D93" s="22">
        <v>872</v>
      </c>
      <c r="E93" s="22">
        <v>0</v>
      </c>
      <c r="F93" s="22">
        <v>15</v>
      </c>
      <c r="G93" s="22">
        <v>1359</v>
      </c>
      <c r="H93" s="22">
        <v>0</v>
      </c>
      <c r="I93" s="22">
        <v>15</v>
      </c>
      <c r="J93" s="22">
        <v>909</v>
      </c>
      <c r="K93" s="22"/>
      <c r="L93" s="22">
        <v>15</v>
      </c>
      <c r="M93" s="22">
        <v>1396</v>
      </c>
      <c r="N93" s="22"/>
      <c r="O93" s="22">
        <v>15</v>
      </c>
      <c r="P93" s="22">
        <v>872</v>
      </c>
      <c r="Q93" s="22"/>
      <c r="R93" s="22">
        <v>15</v>
      </c>
      <c r="S93" s="22">
        <v>1372</v>
      </c>
      <c r="T93" s="22"/>
      <c r="U93" s="22">
        <v>15</v>
      </c>
      <c r="V93" s="22">
        <v>967</v>
      </c>
      <c r="W93" s="22"/>
      <c r="X93" s="22">
        <v>15</v>
      </c>
      <c r="Y93" s="22">
        <v>1620</v>
      </c>
      <c r="Z93" s="22"/>
      <c r="AA93" s="22">
        <v>15</v>
      </c>
      <c r="AB93" s="22">
        <v>872</v>
      </c>
      <c r="AC93" s="22"/>
      <c r="AD93" s="22">
        <v>15</v>
      </c>
      <c r="AE93" s="22">
        <v>1441</v>
      </c>
      <c r="AF93" s="22"/>
      <c r="AG93" s="22">
        <v>15</v>
      </c>
      <c r="AH93" s="22">
        <v>872</v>
      </c>
      <c r="AI93" s="22"/>
      <c r="AJ93" s="22">
        <v>15</v>
      </c>
      <c r="AK93" s="22">
        <v>1420</v>
      </c>
      <c r="AL93" s="22"/>
      <c r="AM93" s="22">
        <v>15</v>
      </c>
      <c r="AN93" s="22">
        <v>936</v>
      </c>
      <c r="AO93" s="22"/>
      <c r="AP93" s="22">
        <v>15</v>
      </c>
      <c r="AQ93" s="22">
        <v>1511</v>
      </c>
      <c r="AR93" s="22"/>
      <c r="AS93" s="22">
        <v>15</v>
      </c>
      <c r="AT93" s="22">
        <v>1052</v>
      </c>
      <c r="AU93" s="22"/>
      <c r="AV93" s="22">
        <v>15</v>
      </c>
      <c r="AW93" s="22">
        <v>1564</v>
      </c>
      <c r="AX93" s="22"/>
      <c r="AY93" s="22">
        <v>15</v>
      </c>
      <c r="AZ93" s="22">
        <v>992</v>
      </c>
      <c r="BA93" s="22"/>
      <c r="BB93" s="22">
        <v>15</v>
      </c>
      <c r="BC93" s="22">
        <v>1609</v>
      </c>
      <c r="BD93" s="22"/>
      <c r="BE93" s="22">
        <v>15</v>
      </c>
      <c r="BF93" s="22">
        <v>903</v>
      </c>
      <c r="BG93" s="22"/>
      <c r="BH93" s="22">
        <v>15</v>
      </c>
      <c r="BI93" s="22">
        <v>1460</v>
      </c>
      <c r="BJ93" s="22"/>
      <c r="BK93" s="22">
        <v>15</v>
      </c>
      <c r="BL93" s="22">
        <v>900</v>
      </c>
      <c r="BM93" s="22"/>
      <c r="BN93" s="22">
        <v>15</v>
      </c>
      <c r="BO93" s="22">
        <v>7248</v>
      </c>
      <c r="BP93" s="22"/>
      <c r="BQ93" s="22">
        <v>100</v>
      </c>
      <c r="BR93" s="22">
        <v>17395</v>
      </c>
      <c r="BS93" s="22"/>
      <c r="BT93" s="22">
        <v>263</v>
      </c>
      <c r="BU93" s="22">
        <v>18222</v>
      </c>
      <c r="BV93" s="22"/>
      <c r="BW93" s="22">
        <v>272</v>
      </c>
      <c r="BX93" s="22">
        <v>18782</v>
      </c>
      <c r="BY93" s="22"/>
      <c r="BZ93" s="22">
        <v>281</v>
      </c>
      <c r="CA93" s="39">
        <v>19599</v>
      </c>
      <c r="CB93" s="35"/>
      <c r="CC93" s="35">
        <v>291</v>
      </c>
      <c r="CD93" s="57">
        <v>20469</v>
      </c>
      <c r="CE93" s="57"/>
      <c r="CF93" s="58">
        <v>301</v>
      </c>
      <c r="CG93" s="238"/>
    </row>
    <row r="94" spans="1:85" ht="20.100000000000001" customHeight="1" x14ac:dyDescent="0.25">
      <c r="A94" s="21" t="s">
        <v>245</v>
      </c>
      <c r="B94" s="21" t="s">
        <v>68</v>
      </c>
      <c r="C94" s="21" t="s">
        <v>69</v>
      </c>
      <c r="D94" s="22">
        <v>940</v>
      </c>
      <c r="E94" s="22">
        <v>0</v>
      </c>
      <c r="F94" s="22">
        <v>33</v>
      </c>
      <c r="G94" s="22">
        <v>1896</v>
      </c>
      <c r="H94" s="22">
        <v>0</v>
      </c>
      <c r="I94" s="22">
        <v>33</v>
      </c>
      <c r="J94" s="22">
        <v>1144</v>
      </c>
      <c r="K94" s="22">
        <v>150</v>
      </c>
      <c r="L94" s="22">
        <v>2114</v>
      </c>
      <c r="M94" s="22">
        <v>2154</v>
      </c>
      <c r="N94" s="22"/>
      <c r="O94" s="22">
        <v>33</v>
      </c>
      <c r="P94" s="22">
        <v>1162</v>
      </c>
      <c r="Q94" s="22"/>
      <c r="R94" s="22">
        <v>33</v>
      </c>
      <c r="S94" s="22">
        <v>2694</v>
      </c>
      <c r="T94" s="22"/>
      <c r="U94" s="22">
        <v>33</v>
      </c>
      <c r="V94" s="22">
        <v>1132</v>
      </c>
      <c r="W94" s="22">
        <v>300</v>
      </c>
      <c r="X94" s="22">
        <v>33</v>
      </c>
      <c r="Y94" s="22">
        <v>2284</v>
      </c>
      <c r="Z94" s="22"/>
      <c r="AA94" s="22">
        <v>33</v>
      </c>
      <c r="AB94" s="22">
        <v>1093</v>
      </c>
      <c r="AC94" s="22">
        <v>300</v>
      </c>
      <c r="AD94" s="22">
        <v>33</v>
      </c>
      <c r="AE94" s="22">
        <v>2033</v>
      </c>
      <c r="AF94" s="22"/>
      <c r="AG94" s="22">
        <v>33</v>
      </c>
      <c r="AH94" s="22">
        <v>1384</v>
      </c>
      <c r="AI94" s="22">
        <v>300</v>
      </c>
      <c r="AJ94" s="22">
        <v>2114</v>
      </c>
      <c r="AK94" s="22">
        <v>1839</v>
      </c>
      <c r="AL94" s="22"/>
      <c r="AM94" s="22">
        <v>33</v>
      </c>
      <c r="AN94" s="22">
        <v>1149</v>
      </c>
      <c r="AO94" s="22"/>
      <c r="AP94" s="22">
        <v>601</v>
      </c>
      <c r="AQ94" s="22">
        <v>2060</v>
      </c>
      <c r="AR94" s="22">
        <v>260</v>
      </c>
      <c r="AS94" s="22">
        <v>293</v>
      </c>
      <c r="AT94" s="22">
        <v>1105</v>
      </c>
      <c r="AU94" s="22">
        <v>43</v>
      </c>
      <c r="AV94" s="22">
        <v>33</v>
      </c>
      <c r="AW94" s="22">
        <v>1912</v>
      </c>
      <c r="AX94" s="22"/>
      <c r="AY94" s="22">
        <v>33</v>
      </c>
      <c r="AZ94" s="22">
        <v>1187</v>
      </c>
      <c r="BA94" s="22">
        <v>2000</v>
      </c>
      <c r="BB94" s="22">
        <v>33</v>
      </c>
      <c r="BC94" s="22">
        <v>1739</v>
      </c>
      <c r="BD94" s="22">
        <v>429</v>
      </c>
      <c r="BE94" s="22">
        <v>462</v>
      </c>
      <c r="BF94" s="22">
        <v>1163</v>
      </c>
      <c r="BG94" s="22">
        <v>2000</v>
      </c>
      <c r="BH94" s="22">
        <v>33</v>
      </c>
      <c r="BI94" s="22">
        <v>1997</v>
      </c>
      <c r="BJ94" s="22">
        <v>144</v>
      </c>
      <c r="BK94" s="22">
        <v>33</v>
      </c>
      <c r="BL94" s="22">
        <v>1108</v>
      </c>
      <c r="BM94" s="22">
        <v>730</v>
      </c>
      <c r="BN94" s="22">
        <v>33</v>
      </c>
      <c r="BO94" s="22">
        <v>19446</v>
      </c>
      <c r="BP94" s="22">
        <v>0</v>
      </c>
      <c r="BQ94" s="22">
        <v>34</v>
      </c>
      <c r="BR94" s="22">
        <v>32012</v>
      </c>
      <c r="BS94" s="22">
        <v>5823</v>
      </c>
      <c r="BT94" s="22">
        <v>5126</v>
      </c>
      <c r="BU94" s="22">
        <v>33801</v>
      </c>
      <c r="BV94" s="22">
        <v>1221</v>
      </c>
      <c r="BW94" s="22">
        <v>416</v>
      </c>
      <c r="BX94" s="38">
        <v>35300</v>
      </c>
      <c r="BY94" s="22">
        <v>5317</v>
      </c>
      <c r="BZ94" s="22">
        <v>4736</v>
      </c>
      <c r="CA94" s="39">
        <v>37041</v>
      </c>
      <c r="CB94" s="35">
        <v>5392</v>
      </c>
      <c r="CC94" s="35">
        <v>4758</v>
      </c>
      <c r="CD94" s="57">
        <v>38873</v>
      </c>
      <c r="CE94" s="57">
        <v>5377</v>
      </c>
      <c r="CF94" s="58">
        <v>4781</v>
      </c>
      <c r="CG94" s="238"/>
    </row>
    <row r="95" spans="1:85" ht="20.100000000000001" customHeight="1" x14ac:dyDescent="0.25">
      <c r="A95" s="21" t="s">
        <v>246</v>
      </c>
      <c r="B95" s="21" t="s">
        <v>73</v>
      </c>
      <c r="C95" s="21" t="s">
        <v>247</v>
      </c>
      <c r="D95" s="22">
        <v>3002</v>
      </c>
      <c r="E95" s="22">
        <v>0</v>
      </c>
      <c r="F95" s="22">
        <v>7</v>
      </c>
      <c r="G95" s="22">
        <v>4051</v>
      </c>
      <c r="H95" s="22">
        <v>0</v>
      </c>
      <c r="I95" s="22">
        <v>7</v>
      </c>
      <c r="J95" s="22">
        <v>3002</v>
      </c>
      <c r="K95" s="22"/>
      <c r="L95" s="22">
        <v>7</v>
      </c>
      <c r="M95" s="22">
        <v>5333</v>
      </c>
      <c r="N95" s="22"/>
      <c r="O95" s="22">
        <v>7</v>
      </c>
      <c r="P95" s="22">
        <v>3002</v>
      </c>
      <c r="Q95" s="22"/>
      <c r="R95" s="22">
        <v>7</v>
      </c>
      <c r="S95" s="22">
        <v>1710</v>
      </c>
      <c r="T95" s="22"/>
      <c r="U95" s="22">
        <v>7</v>
      </c>
      <c r="V95" s="22">
        <v>3002</v>
      </c>
      <c r="W95" s="22">
        <v>500</v>
      </c>
      <c r="X95" s="22">
        <v>7</v>
      </c>
      <c r="Y95" s="22">
        <v>1231</v>
      </c>
      <c r="Z95" s="22"/>
      <c r="AA95" s="22">
        <v>7</v>
      </c>
      <c r="AB95" s="22">
        <v>3368</v>
      </c>
      <c r="AC95" s="22"/>
      <c r="AD95" s="22">
        <v>7</v>
      </c>
      <c r="AE95" s="22">
        <v>4953</v>
      </c>
      <c r="AF95" s="22"/>
      <c r="AG95" s="22">
        <v>7</v>
      </c>
      <c r="AH95" s="22">
        <v>3322</v>
      </c>
      <c r="AI95" s="22"/>
      <c r="AJ95" s="22">
        <v>7</v>
      </c>
      <c r="AK95" s="22">
        <v>1606</v>
      </c>
      <c r="AL95" s="22"/>
      <c r="AM95" s="22">
        <v>7</v>
      </c>
      <c r="AN95" s="22">
        <v>3384</v>
      </c>
      <c r="AO95" s="22"/>
      <c r="AP95" s="22">
        <v>7</v>
      </c>
      <c r="AQ95" s="22">
        <v>5009</v>
      </c>
      <c r="AR95" s="22"/>
      <c r="AS95" s="22">
        <v>7</v>
      </c>
      <c r="AT95" s="22">
        <v>3017</v>
      </c>
      <c r="AU95" s="22"/>
      <c r="AV95" s="22">
        <v>7</v>
      </c>
      <c r="AW95" s="22">
        <v>1856</v>
      </c>
      <c r="AX95" s="22"/>
      <c r="AY95" s="22">
        <v>7</v>
      </c>
      <c r="AZ95" s="22">
        <v>3331</v>
      </c>
      <c r="BA95" s="22">
        <v>314</v>
      </c>
      <c r="BB95" s="22">
        <v>7</v>
      </c>
      <c r="BC95" s="22">
        <v>1137</v>
      </c>
      <c r="BD95" s="22"/>
      <c r="BE95" s="22">
        <v>7</v>
      </c>
      <c r="BF95" s="22">
        <v>3011</v>
      </c>
      <c r="BG95" s="22"/>
      <c r="BH95" s="22">
        <v>7</v>
      </c>
      <c r="BI95" s="22">
        <v>3857</v>
      </c>
      <c r="BJ95" s="22"/>
      <c r="BK95" s="22">
        <v>7</v>
      </c>
      <c r="BL95" s="22">
        <v>3370</v>
      </c>
      <c r="BM95" s="22"/>
      <c r="BN95" s="22">
        <v>7</v>
      </c>
      <c r="BO95" s="22">
        <v>4137</v>
      </c>
      <c r="BP95" s="22"/>
      <c r="BQ95" s="22">
        <v>29</v>
      </c>
      <c r="BR95" s="22">
        <v>38950</v>
      </c>
      <c r="BS95" s="22">
        <v>814</v>
      </c>
      <c r="BT95" s="22">
        <v>104</v>
      </c>
      <c r="BU95" s="22">
        <v>40991</v>
      </c>
      <c r="BV95" s="22">
        <v>909</v>
      </c>
      <c r="BW95" s="22">
        <v>108</v>
      </c>
      <c r="BX95" s="38">
        <v>42605</v>
      </c>
      <c r="BY95" s="22">
        <v>757</v>
      </c>
      <c r="BZ95" s="22">
        <v>112</v>
      </c>
      <c r="CA95" s="39">
        <v>44682</v>
      </c>
      <c r="CB95" s="35">
        <v>813</v>
      </c>
      <c r="CC95" s="35">
        <v>117</v>
      </c>
      <c r="CD95" s="57">
        <v>46859</v>
      </c>
      <c r="CE95" s="57">
        <v>802</v>
      </c>
      <c r="CF95" s="58">
        <v>122</v>
      </c>
      <c r="CG95" s="238"/>
    </row>
    <row r="96" spans="1:85" ht="21" customHeight="1" thickBot="1" x14ac:dyDescent="0.3">
      <c r="A96" s="21" t="s">
        <v>248</v>
      </c>
      <c r="B96" s="21" t="s">
        <v>16</v>
      </c>
      <c r="C96" s="21" t="s">
        <v>17</v>
      </c>
      <c r="D96" s="55">
        <v>-2891</v>
      </c>
      <c r="E96" s="22">
        <v>0</v>
      </c>
      <c r="F96" s="22">
        <v>33</v>
      </c>
      <c r="G96" s="22">
        <v>8537</v>
      </c>
      <c r="H96" s="22">
        <v>0</v>
      </c>
      <c r="I96" s="22">
        <v>33</v>
      </c>
      <c r="J96" s="22">
        <v>-2834</v>
      </c>
      <c r="K96" s="22"/>
      <c r="L96" s="22">
        <v>33</v>
      </c>
      <c r="M96" s="22">
        <v>10899</v>
      </c>
      <c r="N96" s="22"/>
      <c r="O96" s="22">
        <v>33</v>
      </c>
      <c r="P96" s="22">
        <v>-2891</v>
      </c>
      <c r="Q96" s="22"/>
      <c r="R96" s="22">
        <v>33</v>
      </c>
      <c r="S96" s="22">
        <v>361</v>
      </c>
      <c r="T96" s="22"/>
      <c r="U96" s="22">
        <v>33</v>
      </c>
      <c r="V96" s="22">
        <v>-2739</v>
      </c>
      <c r="W96" s="22">
        <v>600</v>
      </c>
      <c r="X96" s="22">
        <v>33</v>
      </c>
      <c r="Y96" s="22">
        <v>10511</v>
      </c>
      <c r="Z96" s="22"/>
      <c r="AA96" s="22">
        <v>33</v>
      </c>
      <c r="AB96" s="22">
        <v>-2300</v>
      </c>
      <c r="AC96" s="22">
        <v>500</v>
      </c>
      <c r="AD96" s="22">
        <v>33</v>
      </c>
      <c r="AE96" s="22">
        <v>9528</v>
      </c>
      <c r="AF96" s="22">
        <v>695</v>
      </c>
      <c r="AG96" s="22">
        <v>33</v>
      </c>
      <c r="AH96" s="22">
        <v>24036</v>
      </c>
      <c r="AI96" s="22">
        <v>426</v>
      </c>
      <c r="AJ96" s="22">
        <v>33</v>
      </c>
      <c r="AK96" s="22">
        <v>10810</v>
      </c>
      <c r="AL96" s="22">
        <v>161</v>
      </c>
      <c r="AM96" s="22">
        <v>33</v>
      </c>
      <c r="AN96" s="22">
        <v>-2467</v>
      </c>
      <c r="AO96" s="22">
        <v>2900</v>
      </c>
      <c r="AP96" s="22">
        <v>33</v>
      </c>
      <c r="AQ96" s="22">
        <v>8685</v>
      </c>
      <c r="AR96" s="22">
        <v>778</v>
      </c>
      <c r="AS96" s="22">
        <v>33</v>
      </c>
      <c r="AT96" s="22">
        <v>-2544</v>
      </c>
      <c r="AU96" s="22">
        <v>11400</v>
      </c>
      <c r="AV96" s="22">
        <v>33</v>
      </c>
      <c r="AW96" s="22">
        <v>9676</v>
      </c>
      <c r="AX96" s="22">
        <v>9088</v>
      </c>
      <c r="AY96" s="22">
        <v>33</v>
      </c>
      <c r="AZ96" s="22">
        <v>-2705</v>
      </c>
      <c r="BA96" s="22">
        <v>2500</v>
      </c>
      <c r="BB96" s="22">
        <v>33</v>
      </c>
      <c r="BC96" s="22">
        <v>10416</v>
      </c>
      <c r="BD96" s="22">
        <f>670+170</f>
        <v>840</v>
      </c>
      <c r="BE96" s="22">
        <v>1897</v>
      </c>
      <c r="BF96" s="22">
        <v>-2738</v>
      </c>
      <c r="BG96" s="22">
        <v>4619</v>
      </c>
      <c r="BH96" s="22">
        <v>33</v>
      </c>
      <c r="BI96" s="22">
        <v>8315</v>
      </c>
      <c r="BJ96" s="22">
        <v>99</v>
      </c>
      <c r="BK96" s="22">
        <v>33</v>
      </c>
      <c r="BL96" s="22">
        <v>-2625</v>
      </c>
      <c r="BM96" s="22">
        <v>673</v>
      </c>
      <c r="BN96" s="22">
        <v>33</v>
      </c>
      <c r="BO96" s="22">
        <v>30752</v>
      </c>
      <c r="BP96" s="22">
        <v>93</v>
      </c>
      <c r="BQ96" s="22">
        <v>2852</v>
      </c>
      <c r="BR96" s="22">
        <v>28054</v>
      </c>
      <c r="BS96" s="22">
        <v>23712</v>
      </c>
      <c r="BT96" s="22">
        <v>3215</v>
      </c>
      <c r="BU96" s="22">
        <v>22340</v>
      </c>
      <c r="BV96" s="22">
        <v>32171</v>
      </c>
      <c r="BW96" s="22">
        <v>3235</v>
      </c>
      <c r="BX96" s="38">
        <v>36605</v>
      </c>
      <c r="BY96" s="22">
        <v>26796</v>
      </c>
      <c r="BZ96" s="22">
        <v>3256</v>
      </c>
      <c r="CA96" s="39">
        <v>37775</v>
      </c>
      <c r="CB96" s="35">
        <v>28772</v>
      </c>
      <c r="CC96" s="35">
        <v>3277</v>
      </c>
      <c r="CD96" s="57">
        <v>38330</v>
      </c>
      <c r="CE96" s="57">
        <v>28377</v>
      </c>
      <c r="CF96" s="58">
        <v>3300</v>
      </c>
      <c r="CG96" s="238"/>
    </row>
    <row r="97" spans="1:85" ht="18" customHeight="1" thickBot="1" x14ac:dyDescent="0.3">
      <c r="A97" s="282" t="s">
        <v>329</v>
      </c>
      <c r="B97" s="282"/>
      <c r="C97" s="291"/>
      <c r="D97" s="64">
        <f>SUM(D88:D96)</f>
        <v>233218</v>
      </c>
      <c r="E97" s="64">
        <f t="shared" ref="E97:CF97" si="74">SUM(E88:E96)</f>
        <v>555</v>
      </c>
      <c r="F97" s="64">
        <f t="shared" si="74"/>
        <v>259162</v>
      </c>
      <c r="G97" s="64">
        <f>SUM(G88:G96)</f>
        <v>272281</v>
      </c>
      <c r="H97" s="64">
        <f t="shared" si="74"/>
        <v>0</v>
      </c>
      <c r="I97" s="64">
        <f t="shared" si="74"/>
        <v>206305</v>
      </c>
      <c r="J97" s="64">
        <f t="shared" si="74"/>
        <v>236056</v>
      </c>
      <c r="K97" s="64">
        <f t="shared" si="74"/>
        <v>7533</v>
      </c>
      <c r="L97" s="64">
        <f t="shared" si="74"/>
        <v>236948</v>
      </c>
      <c r="M97" s="64">
        <f>SUM(M90:M96)</f>
        <v>265032</v>
      </c>
      <c r="N97" s="64">
        <f>SUM(N90:N96)</f>
        <v>1524</v>
      </c>
      <c r="O97" s="64">
        <f>SUM(O90:O96)</f>
        <v>246141</v>
      </c>
      <c r="P97" s="64">
        <f t="shared" si="74"/>
        <v>166417</v>
      </c>
      <c r="Q97" s="64">
        <f t="shared" si="74"/>
        <v>5217</v>
      </c>
      <c r="R97" s="64">
        <f t="shared" si="74"/>
        <v>223741</v>
      </c>
      <c r="S97" s="64">
        <f t="shared" ref="S97:X97" si="75">SUM(S88:S96)</f>
        <v>163509</v>
      </c>
      <c r="T97" s="64">
        <f t="shared" si="75"/>
        <v>686</v>
      </c>
      <c r="U97" s="64">
        <f t="shared" si="75"/>
        <v>238069</v>
      </c>
      <c r="V97" s="64">
        <f t="shared" si="75"/>
        <v>180649</v>
      </c>
      <c r="W97" s="64">
        <f t="shared" si="75"/>
        <v>6390</v>
      </c>
      <c r="X97" s="64">
        <f t="shared" si="75"/>
        <v>205929</v>
      </c>
      <c r="Y97" s="64">
        <f t="shared" si="74"/>
        <v>189826</v>
      </c>
      <c r="Z97" s="64">
        <f t="shared" si="74"/>
        <v>0</v>
      </c>
      <c r="AA97" s="64">
        <f t="shared" si="74"/>
        <v>167476</v>
      </c>
      <c r="AB97" s="64">
        <f t="shared" ref="AB97:AD97" si="76">SUM(AB88:AB96)</f>
        <v>188489</v>
      </c>
      <c r="AC97" s="64">
        <f t="shared" si="76"/>
        <v>6464</v>
      </c>
      <c r="AD97" s="64">
        <f t="shared" si="76"/>
        <v>192772</v>
      </c>
      <c r="AE97" s="64">
        <f t="shared" si="74"/>
        <v>199944</v>
      </c>
      <c r="AF97" s="64">
        <f t="shared" si="74"/>
        <v>809</v>
      </c>
      <c r="AG97" s="64">
        <f t="shared" si="74"/>
        <v>181361</v>
      </c>
      <c r="AH97" s="64">
        <f t="shared" ref="AH97:AP97" si="77">SUM(AH88:AH96)</f>
        <v>213441</v>
      </c>
      <c r="AI97" s="64">
        <f t="shared" si="77"/>
        <v>4983</v>
      </c>
      <c r="AJ97" s="64">
        <f t="shared" si="77"/>
        <v>216677</v>
      </c>
      <c r="AK97" s="64">
        <f t="shared" si="77"/>
        <v>178207</v>
      </c>
      <c r="AL97" s="64">
        <f t="shared" si="77"/>
        <v>165</v>
      </c>
      <c r="AM97" s="64">
        <f t="shared" si="77"/>
        <v>209820</v>
      </c>
      <c r="AN97" s="64">
        <f t="shared" si="77"/>
        <v>182366</v>
      </c>
      <c r="AO97" s="64">
        <f t="shared" si="77"/>
        <v>7967</v>
      </c>
      <c r="AP97" s="64">
        <f t="shared" si="77"/>
        <v>197598</v>
      </c>
      <c r="AQ97" s="64">
        <f t="shared" si="74"/>
        <v>191923</v>
      </c>
      <c r="AR97" s="64">
        <f t="shared" si="74"/>
        <v>2039</v>
      </c>
      <c r="AS97" s="64">
        <f t="shared" si="74"/>
        <v>173765</v>
      </c>
      <c r="AT97" s="64">
        <f t="shared" si="74"/>
        <v>182037</v>
      </c>
      <c r="AU97" s="64">
        <f t="shared" si="74"/>
        <v>30416</v>
      </c>
      <c r="AV97" s="64">
        <f t="shared" si="74"/>
        <v>202480</v>
      </c>
      <c r="AW97" s="64">
        <f t="shared" ref="AW97:AY97" si="78">SUM(AW88:AW96)</f>
        <v>183779</v>
      </c>
      <c r="AX97" s="64">
        <f t="shared" si="78"/>
        <v>12204</v>
      </c>
      <c r="AY97" s="64">
        <f t="shared" si="78"/>
        <v>191202</v>
      </c>
      <c r="AZ97" s="64">
        <f t="shared" si="74"/>
        <v>170664</v>
      </c>
      <c r="BA97" s="64">
        <f t="shared" si="74"/>
        <v>12761</v>
      </c>
      <c r="BB97" s="64">
        <f t="shared" si="74"/>
        <v>128980</v>
      </c>
      <c r="BC97" s="64">
        <f t="shared" ref="BC97:BH97" si="79">SUM(BC88:BC96)</f>
        <v>184067</v>
      </c>
      <c r="BD97" s="64">
        <f t="shared" si="79"/>
        <v>1444</v>
      </c>
      <c r="BE97" s="64">
        <f t="shared" si="79"/>
        <v>199603</v>
      </c>
      <c r="BF97" s="64">
        <f t="shared" si="79"/>
        <v>166086</v>
      </c>
      <c r="BG97" s="64">
        <f t="shared" si="79"/>
        <v>12468</v>
      </c>
      <c r="BH97" s="64">
        <f t="shared" si="79"/>
        <v>206405</v>
      </c>
      <c r="BI97" s="64">
        <f t="shared" si="74"/>
        <v>165463</v>
      </c>
      <c r="BJ97" s="64">
        <f t="shared" si="74"/>
        <v>7932</v>
      </c>
      <c r="BK97" s="64">
        <f t="shared" si="74"/>
        <v>197193</v>
      </c>
      <c r="BL97" s="64">
        <f t="shared" si="74"/>
        <v>165885</v>
      </c>
      <c r="BM97" s="64">
        <f t="shared" si="74"/>
        <v>3726</v>
      </c>
      <c r="BN97" s="64">
        <f t="shared" si="74"/>
        <v>231438</v>
      </c>
      <c r="BO97" s="64">
        <f t="shared" si="74"/>
        <v>315982</v>
      </c>
      <c r="BP97" s="64">
        <f t="shared" si="74"/>
        <v>1921</v>
      </c>
      <c r="BQ97" s="64">
        <f t="shared" si="74"/>
        <v>327160</v>
      </c>
      <c r="BR97" s="64">
        <f t="shared" si="74"/>
        <v>2401291</v>
      </c>
      <c r="BS97" s="64">
        <f t="shared" si="74"/>
        <v>100402</v>
      </c>
      <c r="BT97" s="64">
        <f t="shared" si="74"/>
        <v>2629287</v>
      </c>
      <c r="BU97" s="64">
        <f t="shared" si="74"/>
        <v>2593392</v>
      </c>
      <c r="BV97" s="64">
        <f t="shared" si="74"/>
        <v>94403</v>
      </c>
      <c r="BW97" s="64">
        <f t="shared" si="74"/>
        <v>2844672</v>
      </c>
      <c r="BX97" s="64">
        <f t="shared" si="74"/>
        <v>2823441</v>
      </c>
      <c r="BY97" s="64">
        <f t="shared" si="74"/>
        <v>74289</v>
      </c>
      <c r="BZ97" s="64">
        <f t="shared" si="74"/>
        <v>3099771</v>
      </c>
      <c r="CA97" s="64">
        <f t="shared" si="74"/>
        <v>3009729</v>
      </c>
      <c r="CB97" s="64">
        <f t="shared" si="74"/>
        <v>50174</v>
      </c>
      <c r="CC97" s="64">
        <f t="shared" si="74"/>
        <v>3310835</v>
      </c>
      <c r="CD97" s="64">
        <f t="shared" si="74"/>
        <v>3182841</v>
      </c>
      <c r="CE97" s="64">
        <f t="shared" si="74"/>
        <v>93462</v>
      </c>
      <c r="CF97" s="64">
        <f t="shared" si="74"/>
        <v>3504423</v>
      </c>
      <c r="CG97" s="238"/>
    </row>
    <row r="98" spans="1:85" ht="12" customHeight="1" x14ac:dyDescent="0.25">
      <c r="A98" s="23"/>
      <c r="B98" s="23"/>
      <c r="C98" s="23"/>
      <c r="D98" s="63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59"/>
      <c r="CE98" s="59"/>
      <c r="CF98" s="60"/>
    </row>
    <row r="99" spans="1:85" ht="33.75" customHeight="1" x14ac:dyDescent="0.25">
      <c r="A99" s="282" t="s">
        <v>249</v>
      </c>
      <c r="B99" s="282"/>
      <c r="C99" s="28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39"/>
      <c r="CB99" s="35"/>
      <c r="CC99" s="35"/>
      <c r="CD99" s="57"/>
      <c r="CE99" s="57"/>
      <c r="CF99" s="58"/>
    </row>
    <row r="100" spans="1:85" ht="21" customHeight="1" x14ac:dyDescent="0.25">
      <c r="A100" s="285" t="s">
        <v>309</v>
      </c>
      <c r="B100" s="285"/>
      <c r="C100" s="285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>
        <v>0</v>
      </c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39"/>
      <c r="CB100" s="35"/>
      <c r="CC100" s="35"/>
      <c r="CD100" s="57"/>
      <c r="CE100" s="57"/>
      <c r="CF100" s="58"/>
    </row>
    <row r="101" spans="1:85" ht="21.75" customHeight="1" x14ac:dyDescent="0.25">
      <c r="A101" s="21" t="s">
        <v>257</v>
      </c>
      <c r="B101" s="21" t="s">
        <v>97</v>
      </c>
      <c r="C101" s="21" t="s">
        <v>258</v>
      </c>
      <c r="D101" s="22">
        <v>10</v>
      </c>
      <c r="E101" s="22">
        <v>0</v>
      </c>
      <c r="F101" s="22">
        <v>225</v>
      </c>
      <c r="G101" s="22">
        <v>10</v>
      </c>
      <c r="H101" s="22"/>
      <c r="I101" s="22">
        <v>0</v>
      </c>
      <c r="J101" s="22">
        <v>10</v>
      </c>
      <c r="K101" s="22"/>
      <c r="L101" s="22">
        <v>1</v>
      </c>
      <c r="M101" s="22">
        <v>10</v>
      </c>
      <c r="N101" s="22"/>
      <c r="O101" s="22">
        <v>0</v>
      </c>
      <c r="P101" s="22">
        <v>161</v>
      </c>
      <c r="Q101" s="22"/>
      <c r="R101" s="22">
        <v>0</v>
      </c>
      <c r="S101" s="22">
        <v>9</v>
      </c>
      <c r="T101" s="22"/>
      <c r="U101" s="22">
        <v>0</v>
      </c>
      <c r="V101" s="22">
        <v>10</v>
      </c>
      <c r="W101" s="22"/>
      <c r="X101" s="22">
        <v>0</v>
      </c>
      <c r="Y101" s="22">
        <v>10</v>
      </c>
      <c r="Z101" s="22"/>
      <c r="AA101" s="22">
        <v>0</v>
      </c>
      <c r="AB101" s="22">
        <v>160</v>
      </c>
      <c r="AC101" s="22"/>
      <c r="AD101" s="22">
        <v>0</v>
      </c>
      <c r="AE101" s="22">
        <v>10</v>
      </c>
      <c r="AF101" s="22"/>
      <c r="AG101" s="22">
        <v>0</v>
      </c>
      <c r="AH101" s="22">
        <v>191</v>
      </c>
      <c r="AI101" s="22"/>
      <c r="AJ101" s="22">
        <v>0</v>
      </c>
      <c r="AK101" s="22">
        <v>10</v>
      </c>
      <c r="AL101" s="22"/>
      <c r="AM101" s="22">
        <v>0</v>
      </c>
      <c r="AN101" s="22">
        <v>200</v>
      </c>
      <c r="AO101" s="22"/>
      <c r="AP101" s="22">
        <v>0</v>
      </c>
      <c r="AQ101" s="22">
        <v>10</v>
      </c>
      <c r="AR101" s="22"/>
      <c r="AS101" s="22">
        <v>0</v>
      </c>
      <c r="AT101" s="22">
        <v>230</v>
      </c>
      <c r="AU101" s="22"/>
      <c r="AV101" s="22">
        <v>0</v>
      </c>
      <c r="AW101" s="22">
        <v>9</v>
      </c>
      <c r="AX101" s="22"/>
      <c r="AY101" s="22">
        <v>0</v>
      </c>
      <c r="AZ101" s="22">
        <v>180</v>
      </c>
      <c r="BA101" s="22"/>
      <c r="BB101" s="22">
        <v>0</v>
      </c>
      <c r="BC101" s="22">
        <v>10</v>
      </c>
      <c r="BD101" s="22"/>
      <c r="BE101" s="22">
        <v>0</v>
      </c>
      <c r="BF101" s="22">
        <v>210</v>
      </c>
      <c r="BG101" s="22"/>
      <c r="BH101" s="22">
        <v>0</v>
      </c>
      <c r="BI101" s="22">
        <v>118</v>
      </c>
      <c r="BJ101" s="22"/>
      <c r="BK101" s="22">
        <v>0</v>
      </c>
      <c r="BL101" s="22">
        <v>124</v>
      </c>
      <c r="BM101" s="22"/>
      <c r="BN101" s="22">
        <v>0</v>
      </c>
      <c r="BO101" s="22">
        <v>11</v>
      </c>
      <c r="BP101" s="22"/>
      <c r="BQ101" s="22">
        <v>227</v>
      </c>
      <c r="BR101" s="22">
        <v>1497</v>
      </c>
      <c r="BS101" s="22"/>
      <c r="BT101" s="22">
        <v>453</v>
      </c>
      <c r="BU101" s="22">
        <v>1562</v>
      </c>
      <c r="BV101" s="22"/>
      <c r="BW101" s="22">
        <v>475</v>
      </c>
      <c r="BX101" s="22">
        <v>1625</v>
      </c>
      <c r="BY101" s="22"/>
      <c r="BZ101" s="22">
        <v>499</v>
      </c>
      <c r="CA101" s="39">
        <v>1692</v>
      </c>
      <c r="CB101" s="35"/>
      <c r="CC101" s="35">
        <v>524</v>
      </c>
      <c r="CD101" s="57">
        <v>1767</v>
      </c>
      <c r="CE101" s="57"/>
      <c r="CF101" s="58">
        <v>566</v>
      </c>
    </row>
    <row r="102" spans="1:85" ht="21.75" customHeight="1" x14ac:dyDescent="0.25">
      <c r="A102" s="25" t="s">
        <v>259</v>
      </c>
      <c r="B102" s="25" t="s">
        <v>74</v>
      </c>
      <c r="C102" s="25" t="s">
        <v>75</v>
      </c>
      <c r="D102" s="22">
        <v>8615</v>
      </c>
      <c r="E102" s="22">
        <v>1000</v>
      </c>
      <c r="F102" s="22">
        <v>3830</v>
      </c>
      <c r="G102" s="22">
        <v>12101</v>
      </c>
      <c r="H102" s="22">
        <v>13555</v>
      </c>
      <c r="I102" s="22">
        <v>7978</v>
      </c>
      <c r="J102" s="22">
        <v>9816</v>
      </c>
      <c r="K102" s="22">
        <v>10550</v>
      </c>
      <c r="L102" s="22">
        <v>119</v>
      </c>
      <c r="M102" s="22">
        <v>12333</v>
      </c>
      <c r="N102" s="22">
        <v>11703</v>
      </c>
      <c r="O102" s="22">
        <v>9505</v>
      </c>
      <c r="P102" s="22">
        <v>18199</v>
      </c>
      <c r="Q102" s="22">
        <v>11000</v>
      </c>
      <c r="R102" s="22">
        <v>119</v>
      </c>
      <c r="S102" s="22">
        <v>16248</v>
      </c>
      <c r="T102" s="22">
        <v>1420</v>
      </c>
      <c r="U102" s="22">
        <v>243</v>
      </c>
      <c r="V102" s="22">
        <v>9055</v>
      </c>
      <c r="W102" s="22">
        <v>5000</v>
      </c>
      <c r="X102" s="22">
        <v>119</v>
      </c>
      <c r="Y102" s="22">
        <v>14666</v>
      </c>
      <c r="Z102" s="22"/>
      <c r="AA102" s="22">
        <v>119</v>
      </c>
      <c r="AB102" s="22">
        <v>9337</v>
      </c>
      <c r="AC102" s="22">
        <v>3999</v>
      </c>
      <c r="AD102" s="22">
        <v>119</v>
      </c>
      <c r="AE102" s="22">
        <v>13736</v>
      </c>
      <c r="AF102" s="22">
        <v>19828</v>
      </c>
      <c r="AG102" s="22">
        <v>119</v>
      </c>
      <c r="AH102" s="22">
        <v>17348</v>
      </c>
      <c r="AI102" s="22">
        <v>3850</v>
      </c>
      <c r="AJ102" s="22">
        <v>3244</v>
      </c>
      <c r="AK102" s="22">
        <v>13727</v>
      </c>
      <c r="AL102" s="22">
        <v>11435</v>
      </c>
      <c r="AM102" s="22">
        <v>7320</v>
      </c>
      <c r="AN102" s="22">
        <v>9370</v>
      </c>
      <c r="AO102" s="22">
        <v>1187</v>
      </c>
      <c r="AP102" s="22">
        <v>119</v>
      </c>
      <c r="AQ102" s="22">
        <v>14991</v>
      </c>
      <c r="AR102" s="22">
        <v>5385</v>
      </c>
      <c r="AS102" s="22">
        <v>119</v>
      </c>
      <c r="AT102" s="22">
        <v>9198</v>
      </c>
      <c r="AU102" s="22">
        <v>800</v>
      </c>
      <c r="AV102" s="22">
        <v>119</v>
      </c>
      <c r="AW102" s="22">
        <v>12583</v>
      </c>
      <c r="AX102" s="22">
        <v>289</v>
      </c>
      <c r="AY102" s="22">
        <v>119</v>
      </c>
      <c r="AZ102" s="22">
        <v>18098</v>
      </c>
      <c r="BA102" s="22">
        <v>2000</v>
      </c>
      <c r="BB102" s="22">
        <v>3048</v>
      </c>
      <c r="BC102" s="22">
        <v>13259</v>
      </c>
      <c r="BD102" s="22">
        <v>-5256</v>
      </c>
      <c r="BE102" s="22">
        <v>119</v>
      </c>
      <c r="BF102" s="22">
        <v>8690</v>
      </c>
      <c r="BG102" s="22">
        <v>3953</v>
      </c>
      <c r="BH102" s="22">
        <v>119</v>
      </c>
      <c r="BI102" s="22">
        <v>12691</v>
      </c>
      <c r="BJ102" s="22">
        <v>21</v>
      </c>
      <c r="BK102" s="22">
        <v>-274</v>
      </c>
      <c r="BL102" s="22">
        <v>8573</v>
      </c>
      <c r="BM102" s="22">
        <v>0</v>
      </c>
      <c r="BN102" s="22">
        <v>119</v>
      </c>
      <c r="BO102" s="22">
        <v>23246</v>
      </c>
      <c r="BP102" s="22">
        <v>1400</v>
      </c>
      <c r="BQ102" s="22">
        <v>252</v>
      </c>
      <c r="BR102" s="22">
        <v>149545</v>
      </c>
      <c r="BS102" s="22">
        <v>44739</v>
      </c>
      <c r="BT102" s="22">
        <v>11324</v>
      </c>
      <c r="BU102" s="22">
        <v>153636</v>
      </c>
      <c r="BV102" s="22">
        <f>15000+28085</f>
        <v>43085</v>
      </c>
      <c r="BW102" s="22">
        <v>16630</v>
      </c>
      <c r="BX102" s="38">
        <v>147055</v>
      </c>
      <c r="BY102" s="22">
        <f>15643+25291</f>
        <v>40934</v>
      </c>
      <c r="BZ102" s="22">
        <v>17348</v>
      </c>
      <c r="CA102" s="39">
        <v>150217</v>
      </c>
      <c r="CB102" s="35">
        <f>15643+24360</f>
        <v>40003</v>
      </c>
      <c r="CC102" s="35">
        <v>17427</v>
      </c>
      <c r="CD102" s="57">
        <v>154750</v>
      </c>
      <c r="CE102" s="57">
        <f>15643+24207</f>
        <v>39850</v>
      </c>
      <c r="CF102" s="58">
        <v>17509</v>
      </c>
      <c r="CG102" s="238"/>
    </row>
    <row r="103" spans="1:85" ht="21.75" customHeight="1" x14ac:dyDescent="0.25">
      <c r="A103" s="23" t="s">
        <v>260</v>
      </c>
      <c r="B103" s="23" t="s">
        <v>78</v>
      </c>
      <c r="C103" s="23" t="s">
        <v>79</v>
      </c>
      <c r="D103" s="22">
        <v>6507</v>
      </c>
      <c r="E103" s="22">
        <v>0</v>
      </c>
      <c r="F103" s="22">
        <v>6773</v>
      </c>
      <c r="G103" s="22">
        <v>5369</v>
      </c>
      <c r="H103" s="22"/>
      <c r="I103" s="22">
        <v>121</v>
      </c>
      <c r="J103" s="22">
        <v>6171</v>
      </c>
      <c r="K103" s="22">
        <v>0</v>
      </c>
      <c r="L103" s="22">
        <v>121</v>
      </c>
      <c r="M103" s="22">
        <v>12096</v>
      </c>
      <c r="N103" s="22"/>
      <c r="O103" s="22">
        <v>121</v>
      </c>
      <c r="P103" s="22">
        <v>6287</v>
      </c>
      <c r="Q103" s="22">
        <v>5500</v>
      </c>
      <c r="R103" s="22">
        <v>121</v>
      </c>
      <c r="S103" s="22">
        <v>9207</v>
      </c>
      <c r="T103" s="22"/>
      <c r="U103" s="22">
        <v>121</v>
      </c>
      <c r="V103" s="22">
        <v>5991</v>
      </c>
      <c r="W103" s="22">
        <v>3500</v>
      </c>
      <c r="X103" s="22">
        <v>121</v>
      </c>
      <c r="Y103" s="22">
        <v>8689</v>
      </c>
      <c r="Z103" s="22"/>
      <c r="AA103" s="22">
        <v>121</v>
      </c>
      <c r="AB103" s="22">
        <v>6633</v>
      </c>
      <c r="AC103" s="22">
        <v>259</v>
      </c>
      <c r="AD103" s="22">
        <v>121</v>
      </c>
      <c r="AE103" s="22">
        <v>10195</v>
      </c>
      <c r="AF103" s="22"/>
      <c r="AG103" s="22">
        <v>121</v>
      </c>
      <c r="AH103" s="22">
        <v>6073</v>
      </c>
      <c r="AI103" s="22">
        <v>0</v>
      </c>
      <c r="AJ103" s="22">
        <v>5723</v>
      </c>
      <c r="AK103" s="22">
        <v>12118</v>
      </c>
      <c r="AL103" s="22"/>
      <c r="AM103" s="22">
        <v>121</v>
      </c>
      <c r="AN103" s="22">
        <v>6659</v>
      </c>
      <c r="AO103" s="22">
        <v>0</v>
      </c>
      <c r="AP103" s="22">
        <v>121</v>
      </c>
      <c r="AQ103" s="22">
        <v>6959</v>
      </c>
      <c r="AR103" s="22"/>
      <c r="AS103" s="22">
        <v>121</v>
      </c>
      <c r="AT103" s="22">
        <v>5996</v>
      </c>
      <c r="AU103" s="22">
        <v>0</v>
      </c>
      <c r="AV103" s="22">
        <v>121</v>
      </c>
      <c r="AW103" s="22">
        <v>6383</v>
      </c>
      <c r="AX103" s="22">
        <v>211</v>
      </c>
      <c r="AY103" s="22">
        <v>121</v>
      </c>
      <c r="AZ103" s="22">
        <v>5970</v>
      </c>
      <c r="BA103" s="22">
        <v>0</v>
      </c>
      <c r="BB103" s="22">
        <v>5373</v>
      </c>
      <c r="BC103" s="22">
        <v>8146</v>
      </c>
      <c r="BD103" s="22">
        <v>6489</v>
      </c>
      <c r="BE103" s="22">
        <v>6166</v>
      </c>
      <c r="BF103" s="22">
        <v>5864</v>
      </c>
      <c r="BG103" s="22">
        <v>0</v>
      </c>
      <c r="BH103" s="22">
        <v>121</v>
      </c>
      <c r="BI103" s="22">
        <v>8774</v>
      </c>
      <c r="BJ103" s="22">
        <v>291</v>
      </c>
      <c r="BK103" s="22">
        <v>121</v>
      </c>
      <c r="BL103" s="22">
        <v>6270</v>
      </c>
      <c r="BM103" s="22">
        <v>0</v>
      </c>
      <c r="BN103" s="22">
        <v>121</v>
      </c>
      <c r="BO103" s="22">
        <v>38287</v>
      </c>
      <c r="BP103" s="22">
        <v>0</v>
      </c>
      <c r="BQ103" s="22">
        <v>120</v>
      </c>
      <c r="BR103" s="22">
        <v>106705</v>
      </c>
      <c r="BS103" s="22">
        <v>9259</v>
      </c>
      <c r="BT103" s="22">
        <v>18959</v>
      </c>
      <c r="BU103" s="22">
        <v>112379</v>
      </c>
      <c r="BV103" s="22">
        <f>8643+290</f>
        <v>8933</v>
      </c>
      <c r="BW103" s="22">
        <v>10169</v>
      </c>
      <c r="BX103" s="38">
        <v>117601</v>
      </c>
      <c r="BY103" s="22">
        <f>10000+241</f>
        <v>10241</v>
      </c>
      <c r="BZ103" s="22">
        <v>11602</v>
      </c>
      <c r="CA103" s="39">
        <v>123437</v>
      </c>
      <c r="CB103" s="35">
        <f>10000+259</f>
        <v>10259</v>
      </c>
      <c r="CC103" s="35">
        <v>11683</v>
      </c>
      <c r="CD103" s="57">
        <v>129698</v>
      </c>
      <c r="CE103" s="57">
        <f>10000+255</f>
        <v>10255</v>
      </c>
      <c r="CF103" s="58">
        <v>11767</v>
      </c>
      <c r="CG103" s="238"/>
    </row>
    <row r="104" spans="1:85" ht="16.149999999999999" customHeight="1" x14ac:dyDescent="0.25">
      <c r="A104" s="23" t="s">
        <v>262</v>
      </c>
      <c r="B104" s="23" t="s">
        <v>263</v>
      </c>
      <c r="C104" s="23" t="s">
        <v>264</v>
      </c>
      <c r="D104" s="22">
        <v>9</v>
      </c>
      <c r="E104" s="22">
        <v>0</v>
      </c>
      <c r="F104" s="22">
        <v>159</v>
      </c>
      <c r="G104" s="22">
        <v>96</v>
      </c>
      <c r="H104" s="22"/>
      <c r="I104" s="22">
        <v>176</v>
      </c>
      <c r="J104" s="22">
        <v>9</v>
      </c>
      <c r="K104" s="22"/>
      <c r="L104" s="22">
        <v>0</v>
      </c>
      <c r="M104" s="22">
        <v>90</v>
      </c>
      <c r="N104" s="22"/>
      <c r="O104" s="22">
        <v>176</v>
      </c>
      <c r="P104" s="22">
        <v>9</v>
      </c>
      <c r="Q104" s="22"/>
      <c r="R104" s="22">
        <v>115</v>
      </c>
      <c r="S104" s="22">
        <v>88</v>
      </c>
      <c r="T104" s="22"/>
      <c r="U104" s="22">
        <v>176</v>
      </c>
      <c r="V104" s="22">
        <v>9</v>
      </c>
      <c r="W104" s="22"/>
      <c r="X104" s="22">
        <v>0</v>
      </c>
      <c r="Y104" s="22">
        <v>100</v>
      </c>
      <c r="Z104" s="22"/>
      <c r="AA104" s="22">
        <v>176</v>
      </c>
      <c r="AB104" s="22">
        <v>9</v>
      </c>
      <c r="AC104" s="22"/>
      <c r="AD104" s="22">
        <v>176</v>
      </c>
      <c r="AE104" s="22">
        <v>97</v>
      </c>
      <c r="AF104" s="22"/>
      <c r="AG104" s="22">
        <v>176</v>
      </c>
      <c r="AH104" s="22">
        <v>9</v>
      </c>
      <c r="AI104" s="22"/>
      <c r="AJ104" s="22">
        <v>150</v>
      </c>
      <c r="AK104" s="22">
        <v>95</v>
      </c>
      <c r="AL104" s="22"/>
      <c r="AM104" s="22">
        <v>176</v>
      </c>
      <c r="AN104" s="22">
        <v>9</v>
      </c>
      <c r="AO104" s="22"/>
      <c r="AP104" s="22">
        <v>174</v>
      </c>
      <c r="AQ104" s="22">
        <v>94</v>
      </c>
      <c r="AR104" s="22"/>
      <c r="AS104" s="22">
        <v>176</v>
      </c>
      <c r="AT104" s="22">
        <v>9</v>
      </c>
      <c r="AU104" s="22"/>
      <c r="AV104" s="22">
        <v>0</v>
      </c>
      <c r="AW104" s="22">
        <v>94</v>
      </c>
      <c r="AX104" s="22"/>
      <c r="AY104" s="22">
        <v>176</v>
      </c>
      <c r="AZ104" s="22">
        <v>9</v>
      </c>
      <c r="BA104" s="22"/>
      <c r="BB104" s="22">
        <v>225</v>
      </c>
      <c r="BC104" s="22">
        <v>103</v>
      </c>
      <c r="BD104" s="22"/>
      <c r="BE104" s="22">
        <v>176</v>
      </c>
      <c r="BF104" s="22">
        <v>9</v>
      </c>
      <c r="BG104" s="22"/>
      <c r="BH104" s="22">
        <v>0</v>
      </c>
      <c r="BI104" s="22">
        <v>50</v>
      </c>
      <c r="BJ104" s="22"/>
      <c r="BK104" s="22">
        <v>176</v>
      </c>
      <c r="BL104" s="22">
        <v>9</v>
      </c>
      <c r="BM104" s="22"/>
      <c r="BN104" s="22">
        <v>75</v>
      </c>
      <c r="BO104" s="22">
        <v>974</v>
      </c>
      <c r="BP104" s="22"/>
      <c r="BQ104" s="22">
        <v>200</v>
      </c>
      <c r="BR104" s="22">
        <v>1070</v>
      </c>
      <c r="BS104" s="22"/>
      <c r="BT104" s="22">
        <v>1275</v>
      </c>
      <c r="BU104" s="22">
        <v>1185</v>
      </c>
      <c r="BV104" s="22"/>
      <c r="BW104" s="22">
        <v>1338</v>
      </c>
      <c r="BX104" s="22">
        <v>1271</v>
      </c>
      <c r="BY104" s="22"/>
      <c r="BZ104" s="22">
        <v>1405</v>
      </c>
      <c r="CA104" s="39">
        <v>1360</v>
      </c>
      <c r="CB104" s="35"/>
      <c r="CC104" s="35">
        <v>1475</v>
      </c>
      <c r="CD104" s="57">
        <v>1428</v>
      </c>
      <c r="CE104" s="57"/>
      <c r="CF104" s="58">
        <v>1549</v>
      </c>
      <c r="CG104" s="238"/>
    </row>
    <row r="105" spans="1:85" ht="20.100000000000001" customHeight="1" x14ac:dyDescent="0.25">
      <c r="A105" s="23" t="s">
        <v>265</v>
      </c>
      <c r="B105" s="23" t="s">
        <v>85</v>
      </c>
      <c r="C105" s="23" t="s">
        <v>86</v>
      </c>
      <c r="D105" s="22">
        <v>5567</v>
      </c>
      <c r="E105" s="22">
        <v>0</v>
      </c>
      <c r="F105" s="22">
        <v>39</v>
      </c>
      <c r="G105" s="22">
        <v>5359</v>
      </c>
      <c r="H105" s="22">
        <v>15326</v>
      </c>
      <c r="I105" s="22">
        <v>39</v>
      </c>
      <c r="J105" s="22">
        <v>3769</v>
      </c>
      <c r="K105" s="22">
        <v>500</v>
      </c>
      <c r="L105" s="22">
        <v>39</v>
      </c>
      <c r="M105" s="22">
        <v>5442</v>
      </c>
      <c r="N105" s="22"/>
      <c r="O105" s="22">
        <v>39</v>
      </c>
      <c r="P105" s="22">
        <v>3448</v>
      </c>
      <c r="Q105" s="22">
        <v>0</v>
      </c>
      <c r="R105" s="22">
        <v>39</v>
      </c>
      <c r="S105" s="22">
        <v>5495</v>
      </c>
      <c r="T105" s="22"/>
      <c r="U105" s="22">
        <v>39</v>
      </c>
      <c r="V105" s="22">
        <v>5820</v>
      </c>
      <c r="W105" s="22">
        <v>7500</v>
      </c>
      <c r="X105" s="22">
        <v>39</v>
      </c>
      <c r="Y105" s="22">
        <v>4727</v>
      </c>
      <c r="Z105" s="22"/>
      <c r="AA105" s="22">
        <v>39</v>
      </c>
      <c r="AB105" s="22">
        <v>4044</v>
      </c>
      <c r="AC105" s="22">
        <v>5000</v>
      </c>
      <c r="AD105" s="22">
        <v>39</v>
      </c>
      <c r="AE105" s="22">
        <v>8947</v>
      </c>
      <c r="AF105" s="22">
        <v>19158</v>
      </c>
      <c r="AG105" s="22">
        <v>39</v>
      </c>
      <c r="AH105" s="22">
        <v>3451</v>
      </c>
      <c r="AI105" s="22">
        <v>5000</v>
      </c>
      <c r="AJ105" s="22">
        <v>39</v>
      </c>
      <c r="AK105" s="22">
        <v>5074</v>
      </c>
      <c r="AL105" s="22">
        <v>87</v>
      </c>
      <c r="AM105" s="22">
        <v>39</v>
      </c>
      <c r="AN105" s="22">
        <v>5950</v>
      </c>
      <c r="AO105" s="22">
        <v>5000</v>
      </c>
      <c r="AP105" s="22">
        <v>39</v>
      </c>
      <c r="AQ105" s="22">
        <v>3736</v>
      </c>
      <c r="AR105" s="22">
        <v>20</v>
      </c>
      <c r="AS105" s="22">
        <v>39</v>
      </c>
      <c r="AT105" s="22">
        <v>4435</v>
      </c>
      <c r="AU105" s="22">
        <v>0</v>
      </c>
      <c r="AV105" s="22">
        <v>39</v>
      </c>
      <c r="AW105" s="22">
        <v>4587</v>
      </c>
      <c r="AX105" s="22">
        <v>397</v>
      </c>
      <c r="AY105" s="22">
        <v>39</v>
      </c>
      <c r="AZ105" s="22">
        <v>3383</v>
      </c>
      <c r="BA105" s="22">
        <v>5000</v>
      </c>
      <c r="BB105" s="22">
        <v>39</v>
      </c>
      <c r="BC105" s="22">
        <v>4644</v>
      </c>
      <c r="BD105" s="22"/>
      <c r="BE105" s="22">
        <v>39</v>
      </c>
      <c r="BF105" s="22">
        <v>5120</v>
      </c>
      <c r="BG105" s="22">
        <v>5000</v>
      </c>
      <c r="BH105" s="22">
        <v>39</v>
      </c>
      <c r="BI105" s="22">
        <v>3244</v>
      </c>
      <c r="BJ105" s="22"/>
      <c r="BK105" s="22">
        <v>39</v>
      </c>
      <c r="BL105" s="22">
        <v>3507</v>
      </c>
      <c r="BM105" s="22">
        <v>7000</v>
      </c>
      <c r="BN105" s="22">
        <v>39</v>
      </c>
      <c r="BO105" s="22">
        <v>19045</v>
      </c>
      <c r="BP105" s="22">
        <v>0</v>
      </c>
      <c r="BQ105" s="22">
        <v>91</v>
      </c>
      <c r="BR105" s="22">
        <v>67539</v>
      </c>
      <c r="BS105" s="22">
        <v>40000</v>
      </c>
      <c r="BT105" s="22">
        <v>519</v>
      </c>
      <c r="BU105" s="22">
        <v>73060</v>
      </c>
      <c r="BV105" s="22">
        <v>12000</v>
      </c>
      <c r="BW105" s="22">
        <v>542</v>
      </c>
      <c r="BX105" s="38">
        <v>76803</v>
      </c>
      <c r="BY105" s="22">
        <v>15000</v>
      </c>
      <c r="BZ105" s="22">
        <v>567</v>
      </c>
      <c r="CA105" s="39">
        <v>80755</v>
      </c>
      <c r="CB105" s="35">
        <v>15000</v>
      </c>
      <c r="CC105" s="35">
        <v>593</v>
      </c>
      <c r="CD105" s="57">
        <v>85509</v>
      </c>
      <c r="CE105" s="57">
        <v>14000</v>
      </c>
      <c r="CF105" s="58">
        <v>620</v>
      </c>
      <c r="CG105" s="238"/>
    </row>
    <row r="106" spans="1:85" ht="20.100000000000001" customHeight="1" x14ac:dyDescent="0.25">
      <c r="A106" s="23" t="s">
        <v>266</v>
      </c>
      <c r="B106" s="23" t="s">
        <v>87</v>
      </c>
      <c r="C106" s="23" t="s">
        <v>88</v>
      </c>
      <c r="D106" s="22">
        <v>10411</v>
      </c>
      <c r="E106" s="22">
        <v>0</v>
      </c>
      <c r="F106" s="22">
        <v>71995</v>
      </c>
      <c r="G106" s="22">
        <v>10633</v>
      </c>
      <c r="H106" s="22">
        <v>1900</v>
      </c>
      <c r="I106" s="22">
        <v>59623</v>
      </c>
      <c r="J106" s="22">
        <v>10012</v>
      </c>
      <c r="K106" s="22">
        <v>25</v>
      </c>
      <c r="L106" s="22">
        <v>10691</v>
      </c>
      <c r="M106" s="22">
        <v>12924</v>
      </c>
      <c r="N106" s="22"/>
      <c r="O106" s="22">
        <v>11263</v>
      </c>
      <c r="P106" s="22">
        <v>10350</v>
      </c>
      <c r="Q106" s="22">
        <v>0</v>
      </c>
      <c r="R106" s="22">
        <v>11375</v>
      </c>
      <c r="S106" s="22">
        <v>11152</v>
      </c>
      <c r="T106" s="22"/>
      <c r="U106" s="22">
        <v>11816</v>
      </c>
      <c r="V106" s="22">
        <v>10033</v>
      </c>
      <c r="W106" s="22">
        <v>0</v>
      </c>
      <c r="X106" s="22">
        <v>11432</v>
      </c>
      <c r="Y106" s="22">
        <v>11163</v>
      </c>
      <c r="Z106" s="22"/>
      <c r="AA106" s="22">
        <v>11870</v>
      </c>
      <c r="AB106" s="22">
        <v>10859</v>
      </c>
      <c r="AC106" s="22">
        <v>30</v>
      </c>
      <c r="AD106" s="22">
        <v>10840</v>
      </c>
      <c r="AE106" s="22">
        <v>11431</v>
      </c>
      <c r="AF106" s="22"/>
      <c r="AG106" s="22">
        <v>11354</v>
      </c>
      <c r="AH106" s="22">
        <v>10327</v>
      </c>
      <c r="AI106" s="22">
        <v>2000</v>
      </c>
      <c r="AJ106" s="22">
        <v>62083</v>
      </c>
      <c r="AK106" s="22">
        <v>11483</v>
      </c>
      <c r="AL106" s="22"/>
      <c r="AM106" s="22">
        <v>50055</v>
      </c>
      <c r="AN106" s="22">
        <v>10460</v>
      </c>
      <c r="AO106" s="22">
        <v>2000</v>
      </c>
      <c r="AP106" s="22">
        <v>11045</v>
      </c>
      <c r="AQ106" s="22">
        <v>10746</v>
      </c>
      <c r="AR106" s="22"/>
      <c r="AS106" s="22">
        <v>12386</v>
      </c>
      <c r="AT106" s="22">
        <v>9828</v>
      </c>
      <c r="AU106" s="22">
        <v>45</v>
      </c>
      <c r="AV106" s="22">
        <v>12424</v>
      </c>
      <c r="AW106" s="22">
        <v>10474</v>
      </c>
      <c r="AX106" s="22">
        <v>0</v>
      </c>
      <c r="AY106" s="22">
        <v>11522</v>
      </c>
      <c r="AZ106" s="22">
        <v>10534</v>
      </c>
      <c r="BA106" s="22">
        <v>0</v>
      </c>
      <c r="BB106" s="22">
        <v>54901</v>
      </c>
      <c r="BC106" s="22">
        <v>10117</v>
      </c>
      <c r="BD106" s="22"/>
      <c r="BE106" s="22">
        <v>40876</v>
      </c>
      <c r="BF106" s="22">
        <v>9940</v>
      </c>
      <c r="BG106" s="22">
        <v>0</v>
      </c>
      <c r="BH106" s="22">
        <v>12965</v>
      </c>
      <c r="BI106" s="22">
        <v>9715</v>
      </c>
      <c r="BJ106" s="22"/>
      <c r="BK106" s="22">
        <v>11954</v>
      </c>
      <c r="BL106" s="22">
        <v>10474</v>
      </c>
      <c r="BM106" s="22">
        <v>0</v>
      </c>
      <c r="BN106" s="22">
        <v>10172</v>
      </c>
      <c r="BO106" s="22">
        <v>27848</v>
      </c>
      <c r="BP106" s="22">
        <v>0</v>
      </c>
      <c r="BQ106" s="22">
        <v>10222</v>
      </c>
      <c r="BR106" s="22">
        <v>141075</v>
      </c>
      <c r="BS106" s="22">
        <v>4100</v>
      </c>
      <c r="BT106" s="22">
        <v>290146</v>
      </c>
      <c r="BU106" s="22">
        <v>149306</v>
      </c>
      <c r="BV106" s="22">
        <f>36193+11100</f>
        <v>47293</v>
      </c>
      <c r="BW106" s="22">
        <v>301374</v>
      </c>
      <c r="BX106" s="38">
        <v>158685</v>
      </c>
      <c r="BY106" s="22">
        <f>49861+11100</f>
        <v>60961</v>
      </c>
      <c r="BZ106" s="22">
        <v>328167</v>
      </c>
      <c r="CA106" s="39">
        <v>167261</v>
      </c>
      <c r="CB106" s="35">
        <f>49861+11100</f>
        <v>60961</v>
      </c>
      <c r="CC106" s="35">
        <v>335565</v>
      </c>
      <c r="CD106" s="57">
        <v>174654</v>
      </c>
      <c r="CE106" s="57">
        <f>49861+14100</f>
        <v>63961</v>
      </c>
      <c r="CF106" s="58">
        <v>343333</v>
      </c>
      <c r="CG106" s="238"/>
    </row>
    <row r="107" spans="1:85" ht="21.75" customHeight="1" x14ac:dyDescent="0.25">
      <c r="A107" s="23" t="s">
        <v>261</v>
      </c>
      <c r="B107" s="23" t="s">
        <v>80</v>
      </c>
      <c r="C107" s="23" t="s">
        <v>81</v>
      </c>
      <c r="D107" s="22">
        <v>2743</v>
      </c>
      <c r="E107" s="22">
        <v>2500</v>
      </c>
      <c r="F107" s="22">
        <v>40</v>
      </c>
      <c r="G107" s="22">
        <v>2669</v>
      </c>
      <c r="H107" s="22"/>
      <c r="I107" s="22">
        <v>40</v>
      </c>
      <c r="J107" s="22">
        <v>2732</v>
      </c>
      <c r="K107" s="22">
        <v>2700</v>
      </c>
      <c r="L107" s="22">
        <v>40</v>
      </c>
      <c r="M107" s="22">
        <v>3910</v>
      </c>
      <c r="N107" s="22">
        <v>11780</v>
      </c>
      <c r="O107" s="22">
        <v>40</v>
      </c>
      <c r="P107" s="22">
        <v>2685</v>
      </c>
      <c r="Q107" s="22">
        <v>1245</v>
      </c>
      <c r="R107" s="22">
        <v>40</v>
      </c>
      <c r="S107" s="22">
        <v>4160</v>
      </c>
      <c r="T107" s="22">
        <v>6820</v>
      </c>
      <c r="U107" s="22">
        <v>2771</v>
      </c>
      <c r="V107" s="22">
        <v>2694</v>
      </c>
      <c r="W107" s="22">
        <v>2500</v>
      </c>
      <c r="X107" s="22">
        <v>40</v>
      </c>
      <c r="Y107" s="22">
        <v>5203</v>
      </c>
      <c r="Z107" s="22"/>
      <c r="AA107" s="22">
        <v>353</v>
      </c>
      <c r="AB107" s="22">
        <v>2821</v>
      </c>
      <c r="AC107" s="22">
        <v>4770</v>
      </c>
      <c r="AD107" s="22">
        <v>40</v>
      </c>
      <c r="AE107" s="22">
        <v>2511</v>
      </c>
      <c r="AF107" s="22">
        <v>3935</v>
      </c>
      <c r="AG107" s="22">
        <v>40</v>
      </c>
      <c r="AH107" s="22">
        <v>2693</v>
      </c>
      <c r="AI107" s="22"/>
      <c r="AJ107" s="22">
        <v>40</v>
      </c>
      <c r="AK107" s="22">
        <v>3798</v>
      </c>
      <c r="AL107" s="22"/>
      <c r="AM107" s="22">
        <v>40</v>
      </c>
      <c r="AN107" s="22">
        <v>2762</v>
      </c>
      <c r="AO107" s="22"/>
      <c r="AP107" s="22">
        <v>40</v>
      </c>
      <c r="AQ107" s="22">
        <v>3579</v>
      </c>
      <c r="AR107" s="22">
        <v>2835</v>
      </c>
      <c r="AS107" s="22">
        <v>40</v>
      </c>
      <c r="AT107" s="22">
        <v>2632</v>
      </c>
      <c r="AU107" s="22"/>
      <c r="AV107" s="22">
        <v>40</v>
      </c>
      <c r="AW107" s="22">
        <v>2267</v>
      </c>
      <c r="AX107" s="22">
        <v>1081</v>
      </c>
      <c r="AY107" s="22">
        <v>1121</v>
      </c>
      <c r="AZ107" s="22">
        <v>2939</v>
      </c>
      <c r="BA107" s="22"/>
      <c r="BB107" s="22">
        <v>40</v>
      </c>
      <c r="BC107" s="22">
        <v>3198</v>
      </c>
      <c r="BD107" s="22">
        <v>4484</v>
      </c>
      <c r="BE107" s="22">
        <v>40</v>
      </c>
      <c r="BF107" s="22">
        <v>2663</v>
      </c>
      <c r="BG107" s="22"/>
      <c r="BH107" s="22">
        <v>40</v>
      </c>
      <c r="BI107" s="22">
        <v>2622</v>
      </c>
      <c r="BJ107" s="22">
        <v>804</v>
      </c>
      <c r="BK107" s="22">
        <v>4179</v>
      </c>
      <c r="BL107" s="22">
        <v>2779</v>
      </c>
      <c r="BM107" s="22"/>
      <c r="BN107" s="22">
        <v>40</v>
      </c>
      <c r="BO107" s="22">
        <v>8208</v>
      </c>
      <c r="BP107" s="22"/>
      <c r="BQ107" s="22">
        <v>40</v>
      </c>
      <c r="BR107" s="22">
        <v>38351</v>
      </c>
      <c r="BS107" s="22">
        <v>13715</v>
      </c>
      <c r="BT107" s="22">
        <v>485</v>
      </c>
      <c r="BU107" s="22">
        <v>40375</v>
      </c>
      <c r="BV107" s="22">
        <v>7533</v>
      </c>
      <c r="BW107" s="22">
        <v>509</v>
      </c>
      <c r="BX107" s="38">
        <v>48904</v>
      </c>
      <c r="BY107" s="22">
        <v>6274</v>
      </c>
      <c r="BZ107" s="22">
        <v>534</v>
      </c>
      <c r="CA107" s="39">
        <v>50495</v>
      </c>
      <c r="CB107" s="43">
        <v>6737</v>
      </c>
      <c r="CC107" s="35">
        <v>561</v>
      </c>
      <c r="CD107" s="57">
        <v>52461</v>
      </c>
      <c r="CE107" s="60">
        <v>6645</v>
      </c>
      <c r="CF107" s="58">
        <v>589</v>
      </c>
      <c r="CG107" s="238"/>
    </row>
    <row r="108" spans="1:85" ht="20.100000000000001" customHeight="1" x14ac:dyDescent="0.25">
      <c r="A108" s="23" t="s">
        <v>267</v>
      </c>
      <c r="B108" s="23" t="s">
        <v>89</v>
      </c>
      <c r="C108" s="23" t="s">
        <v>268</v>
      </c>
      <c r="D108" s="22">
        <v>8261</v>
      </c>
      <c r="E108" s="22">
        <v>0</v>
      </c>
      <c r="F108" s="22">
        <v>31</v>
      </c>
      <c r="G108" s="22">
        <v>10472</v>
      </c>
      <c r="H108" s="22"/>
      <c r="I108" s="22">
        <v>31</v>
      </c>
      <c r="J108" s="22">
        <v>7781</v>
      </c>
      <c r="K108" s="22">
        <v>0</v>
      </c>
      <c r="L108" s="22">
        <v>31</v>
      </c>
      <c r="M108" s="22">
        <v>7991</v>
      </c>
      <c r="N108" s="22"/>
      <c r="O108" s="22">
        <v>31</v>
      </c>
      <c r="P108" s="22">
        <v>6803</v>
      </c>
      <c r="Q108" s="22">
        <v>1000</v>
      </c>
      <c r="R108" s="22">
        <v>31</v>
      </c>
      <c r="S108" s="22">
        <v>10173</v>
      </c>
      <c r="T108" s="22"/>
      <c r="U108" s="22">
        <v>31</v>
      </c>
      <c r="V108" s="22">
        <v>7984</v>
      </c>
      <c r="W108" s="22">
        <v>2000</v>
      </c>
      <c r="X108" s="22">
        <v>31</v>
      </c>
      <c r="Y108" s="22">
        <v>10190</v>
      </c>
      <c r="Z108" s="22"/>
      <c r="AA108" s="22">
        <v>31</v>
      </c>
      <c r="AB108" s="22">
        <v>7982</v>
      </c>
      <c r="AC108" s="22">
        <v>2000</v>
      </c>
      <c r="AD108" s="22">
        <v>31</v>
      </c>
      <c r="AE108" s="22">
        <v>9274</v>
      </c>
      <c r="AF108" s="22"/>
      <c r="AG108" s="22">
        <v>31</v>
      </c>
      <c r="AH108" s="22">
        <v>6961</v>
      </c>
      <c r="AI108" s="22">
        <v>0</v>
      </c>
      <c r="AJ108" s="22">
        <v>31</v>
      </c>
      <c r="AK108" s="22">
        <v>6527</v>
      </c>
      <c r="AL108" s="22"/>
      <c r="AM108" s="22">
        <v>31</v>
      </c>
      <c r="AN108" s="22">
        <v>8638</v>
      </c>
      <c r="AO108" s="22">
        <v>2000</v>
      </c>
      <c r="AP108" s="22">
        <v>31</v>
      </c>
      <c r="AQ108" s="22">
        <v>7835</v>
      </c>
      <c r="AR108" s="22"/>
      <c r="AS108" s="22">
        <v>31</v>
      </c>
      <c r="AT108" s="22">
        <v>7558</v>
      </c>
      <c r="AU108" s="22">
        <v>0</v>
      </c>
      <c r="AV108" s="22">
        <v>31</v>
      </c>
      <c r="AW108" s="22">
        <v>7625</v>
      </c>
      <c r="AX108" s="22"/>
      <c r="AY108" s="22">
        <v>31</v>
      </c>
      <c r="AZ108" s="22">
        <v>6674</v>
      </c>
      <c r="BA108" s="22">
        <v>0</v>
      </c>
      <c r="BB108" s="22">
        <v>31</v>
      </c>
      <c r="BC108" s="22">
        <v>6408</v>
      </c>
      <c r="BD108" s="22"/>
      <c r="BE108" s="22">
        <v>31</v>
      </c>
      <c r="BF108" s="22">
        <v>8203</v>
      </c>
      <c r="BG108" s="22">
        <v>0</v>
      </c>
      <c r="BH108" s="22">
        <v>31</v>
      </c>
      <c r="BI108" s="22">
        <v>7524</v>
      </c>
      <c r="BJ108" s="22"/>
      <c r="BK108" s="22">
        <v>31</v>
      </c>
      <c r="BL108" s="22">
        <v>7225</v>
      </c>
      <c r="BM108" s="22">
        <v>0</v>
      </c>
      <c r="BN108" s="22">
        <v>31</v>
      </c>
      <c r="BO108" s="22">
        <v>12116</v>
      </c>
      <c r="BP108" s="22">
        <v>0</v>
      </c>
      <c r="BQ108" s="22">
        <v>31</v>
      </c>
      <c r="BR108" s="22">
        <v>96186</v>
      </c>
      <c r="BS108" s="22">
        <v>7000</v>
      </c>
      <c r="BT108" s="22">
        <v>371</v>
      </c>
      <c r="BU108" s="22">
        <v>100945</v>
      </c>
      <c r="BV108" s="22">
        <v>22500</v>
      </c>
      <c r="BW108" s="22">
        <v>390</v>
      </c>
      <c r="BX108" s="38">
        <v>105038</v>
      </c>
      <c r="BY108" s="22">
        <v>9700</v>
      </c>
      <c r="BZ108" s="22">
        <v>409</v>
      </c>
      <c r="CA108" s="39">
        <v>110206</v>
      </c>
      <c r="CB108" s="35">
        <v>19407</v>
      </c>
      <c r="CC108" s="35">
        <v>429</v>
      </c>
      <c r="CD108" s="57">
        <v>115390</v>
      </c>
      <c r="CE108" s="57">
        <v>6950</v>
      </c>
      <c r="CF108" s="58">
        <v>451</v>
      </c>
      <c r="CG108" s="238"/>
    </row>
    <row r="109" spans="1:85" ht="20.100000000000001" customHeight="1" x14ac:dyDescent="0.25">
      <c r="A109" s="23" t="s">
        <v>271</v>
      </c>
      <c r="B109" s="23" t="s">
        <v>62</v>
      </c>
      <c r="C109" s="23" t="s">
        <v>63</v>
      </c>
      <c r="D109" s="22">
        <v>5387</v>
      </c>
      <c r="E109" s="22">
        <v>0</v>
      </c>
      <c r="F109" s="22">
        <v>15038</v>
      </c>
      <c r="G109" s="22">
        <v>7483</v>
      </c>
      <c r="H109" s="22">
        <v>6191</v>
      </c>
      <c r="I109" s="22">
        <v>7179</v>
      </c>
      <c r="J109" s="22">
        <v>5947</v>
      </c>
      <c r="K109" s="22">
        <v>6500</v>
      </c>
      <c r="L109" s="22">
        <v>59</v>
      </c>
      <c r="M109" s="22">
        <v>12997</v>
      </c>
      <c r="N109" s="22"/>
      <c r="O109" s="22">
        <v>59</v>
      </c>
      <c r="P109" s="22">
        <v>5091</v>
      </c>
      <c r="Q109" s="22">
        <v>6500</v>
      </c>
      <c r="R109" s="22">
        <v>59</v>
      </c>
      <c r="S109" s="22">
        <v>5299</v>
      </c>
      <c r="T109" s="22">
        <v>5202</v>
      </c>
      <c r="U109" s="22">
        <v>5703</v>
      </c>
      <c r="V109" s="22">
        <v>6253</v>
      </c>
      <c r="W109" s="22">
        <v>6000</v>
      </c>
      <c r="X109" s="22">
        <v>59</v>
      </c>
      <c r="Y109" s="22">
        <v>4585</v>
      </c>
      <c r="Z109" s="22">
        <v>979</v>
      </c>
      <c r="AA109" s="22">
        <v>274</v>
      </c>
      <c r="AB109" s="22">
        <v>5098</v>
      </c>
      <c r="AC109" s="22">
        <v>9919</v>
      </c>
      <c r="AD109" s="22">
        <v>59</v>
      </c>
      <c r="AE109" s="22">
        <v>4659</v>
      </c>
      <c r="AF109" s="22">
        <v>300</v>
      </c>
      <c r="AG109" s="22">
        <v>1530</v>
      </c>
      <c r="AH109" s="22">
        <v>6174</v>
      </c>
      <c r="AI109" s="22">
        <v>5000</v>
      </c>
      <c r="AJ109" s="22">
        <v>12673</v>
      </c>
      <c r="AK109" s="22">
        <v>4601</v>
      </c>
      <c r="AL109" s="22">
        <v>1789</v>
      </c>
      <c r="AM109" s="22">
        <v>3637</v>
      </c>
      <c r="AN109" s="22">
        <v>6250</v>
      </c>
      <c r="AO109" s="22">
        <v>9500</v>
      </c>
      <c r="AP109" s="22">
        <v>59</v>
      </c>
      <c r="AQ109" s="22">
        <v>4286</v>
      </c>
      <c r="AR109" s="22"/>
      <c r="AS109" s="22">
        <v>59</v>
      </c>
      <c r="AT109" s="22">
        <v>5093</v>
      </c>
      <c r="AU109" s="22">
        <v>10000</v>
      </c>
      <c r="AV109" s="22">
        <v>59</v>
      </c>
      <c r="AW109" s="22">
        <v>4557</v>
      </c>
      <c r="AX109" s="22"/>
      <c r="AY109" s="22">
        <v>59</v>
      </c>
      <c r="AZ109" s="22">
        <v>5372</v>
      </c>
      <c r="BA109" s="22">
        <v>10000</v>
      </c>
      <c r="BB109" s="22">
        <v>11885</v>
      </c>
      <c r="BC109" s="22">
        <v>4816</v>
      </c>
      <c r="BD109" s="22"/>
      <c r="BE109" s="22">
        <v>59</v>
      </c>
      <c r="BF109" s="22">
        <v>6246</v>
      </c>
      <c r="BG109" s="22">
        <v>10000</v>
      </c>
      <c r="BH109" s="22">
        <v>59</v>
      </c>
      <c r="BI109" s="22">
        <v>4547</v>
      </c>
      <c r="BJ109" s="22"/>
      <c r="BK109" s="22">
        <v>-1337</v>
      </c>
      <c r="BL109" s="22">
        <v>5106</v>
      </c>
      <c r="BM109" s="22">
        <v>7211</v>
      </c>
      <c r="BN109" s="22">
        <v>59</v>
      </c>
      <c r="BO109" s="22">
        <v>21952</v>
      </c>
      <c r="BP109" s="22">
        <v>0</v>
      </c>
      <c r="BQ109" s="22">
        <v>59</v>
      </c>
      <c r="BR109" s="22">
        <v>83968</v>
      </c>
      <c r="BS109" s="22">
        <v>80629</v>
      </c>
      <c r="BT109" s="22">
        <v>40130</v>
      </c>
      <c r="BU109" s="22">
        <v>90369</v>
      </c>
      <c r="BV109" s="22">
        <f>36777+5000</f>
        <v>41777</v>
      </c>
      <c r="BW109" s="22">
        <v>37524</v>
      </c>
      <c r="BX109" s="38">
        <v>95447</v>
      </c>
      <c r="BY109" s="22">
        <v>54639</v>
      </c>
      <c r="BZ109" s="22">
        <v>40673</v>
      </c>
      <c r="CA109" s="39">
        <v>101010</v>
      </c>
      <c r="CB109" s="43">
        <v>67889</v>
      </c>
      <c r="CC109" s="35">
        <v>40712</v>
      </c>
      <c r="CD109" s="57">
        <v>106642</v>
      </c>
      <c r="CE109" s="60">
        <f>39889+3000</f>
        <v>42889</v>
      </c>
      <c r="CF109" s="58">
        <v>40753</v>
      </c>
      <c r="CG109" s="238"/>
    </row>
    <row r="110" spans="1:85" ht="20.100000000000001" customHeight="1" x14ac:dyDescent="0.25">
      <c r="A110" s="23" t="s">
        <v>272</v>
      </c>
      <c r="B110" s="23" t="s">
        <v>64</v>
      </c>
      <c r="C110" s="23" t="s">
        <v>65</v>
      </c>
      <c r="D110" s="22">
        <v>23578</v>
      </c>
      <c r="E110" s="22">
        <v>2500</v>
      </c>
      <c r="F110" s="22">
        <v>104470</v>
      </c>
      <c r="G110" s="22">
        <v>18960</v>
      </c>
      <c r="H110" s="22">
        <v>19464</v>
      </c>
      <c r="I110" s="22">
        <v>70302</v>
      </c>
      <c r="J110" s="22">
        <v>22225</v>
      </c>
      <c r="K110" s="22">
        <v>24050</v>
      </c>
      <c r="L110" s="22">
        <v>60773</v>
      </c>
      <c r="M110" s="22">
        <v>35355</v>
      </c>
      <c r="N110" s="22">
        <v>14752</v>
      </c>
      <c r="O110" s="22">
        <v>61762</v>
      </c>
      <c r="P110" s="22">
        <v>20326</v>
      </c>
      <c r="Q110" s="22">
        <v>7750</v>
      </c>
      <c r="R110" s="22">
        <v>60120</v>
      </c>
      <c r="S110" s="22">
        <v>22868</v>
      </c>
      <c r="T110" s="22">
        <v>6557</v>
      </c>
      <c r="U110" s="22">
        <v>51951</v>
      </c>
      <c r="V110" s="22">
        <v>22927</v>
      </c>
      <c r="W110" s="22">
        <v>26750</v>
      </c>
      <c r="X110" s="22">
        <v>58177</v>
      </c>
      <c r="Y110" s="22">
        <v>23409</v>
      </c>
      <c r="Z110" s="22">
        <v>33335</v>
      </c>
      <c r="AA110" s="22">
        <v>52276</v>
      </c>
      <c r="AB110" s="22">
        <v>20821</v>
      </c>
      <c r="AC110" s="22">
        <v>8250</v>
      </c>
      <c r="AD110" s="22">
        <v>51647</v>
      </c>
      <c r="AE110" s="22">
        <v>23760</v>
      </c>
      <c r="AF110" s="22">
        <f>1516-1394</f>
        <v>122</v>
      </c>
      <c r="AG110" s="22">
        <v>50430</v>
      </c>
      <c r="AH110" s="22">
        <v>16527</v>
      </c>
      <c r="AI110" s="22">
        <v>20950</v>
      </c>
      <c r="AJ110" s="22">
        <v>68002</v>
      </c>
      <c r="AK110" s="22">
        <v>22434</v>
      </c>
      <c r="AL110" s="22">
        <f>28272+722</f>
        <v>28994</v>
      </c>
      <c r="AM110" s="22">
        <v>77834</v>
      </c>
      <c r="AN110" s="22">
        <v>22736</v>
      </c>
      <c r="AO110" s="22">
        <v>17000</v>
      </c>
      <c r="AP110" s="22">
        <v>45054</v>
      </c>
      <c r="AQ110" s="22">
        <v>22154</v>
      </c>
      <c r="AR110" s="22">
        <v>4512</v>
      </c>
      <c r="AS110" s="22">
        <v>44151</v>
      </c>
      <c r="AT110" s="22">
        <v>21108</v>
      </c>
      <c r="AU110" s="22">
        <v>7500</v>
      </c>
      <c r="AV110" s="22">
        <v>44144</v>
      </c>
      <c r="AW110" s="22">
        <v>22224</v>
      </c>
      <c r="AX110" s="22">
        <v>0</v>
      </c>
      <c r="AY110" s="22">
        <v>49892</v>
      </c>
      <c r="AZ110" s="22">
        <v>20880</v>
      </c>
      <c r="BA110" s="22">
        <v>9500</v>
      </c>
      <c r="BB110" s="22">
        <v>95358</v>
      </c>
      <c r="BC110" s="22">
        <v>20025</v>
      </c>
      <c r="BD110" s="22">
        <f>15520+4993</f>
        <v>20513</v>
      </c>
      <c r="BE110" s="22">
        <v>58667</v>
      </c>
      <c r="BF110" s="22">
        <v>22807</v>
      </c>
      <c r="BG110" s="22">
        <v>10629</v>
      </c>
      <c r="BH110" s="22">
        <v>42302</v>
      </c>
      <c r="BI110" s="22">
        <v>14347</v>
      </c>
      <c r="BJ110" s="22">
        <f>-23825+25585</f>
        <v>1760</v>
      </c>
      <c r="BK110" s="22">
        <v>22249</v>
      </c>
      <c r="BL110" s="22">
        <v>21643</v>
      </c>
      <c r="BM110" s="22">
        <v>2500</v>
      </c>
      <c r="BN110" s="22">
        <v>44179</v>
      </c>
      <c r="BO110" s="22">
        <v>46606</v>
      </c>
      <c r="BP110" s="22">
        <v>5000</v>
      </c>
      <c r="BQ110" s="22">
        <v>51862</v>
      </c>
      <c r="BR110" s="22">
        <v>282183</v>
      </c>
      <c r="BS110" s="22">
        <v>142379</v>
      </c>
      <c r="BT110" s="22">
        <v>726088</v>
      </c>
      <c r="BU110" s="22">
        <v>313906</v>
      </c>
      <c r="BV110" s="22">
        <f>8279+158362</f>
        <v>166641</v>
      </c>
      <c r="BW110" s="22">
        <v>770991</v>
      </c>
      <c r="BX110" s="38">
        <v>341673</v>
      </c>
      <c r="BY110" s="22">
        <v>155355</v>
      </c>
      <c r="BZ110" s="22">
        <v>817167</v>
      </c>
      <c r="CA110" s="39">
        <v>361954</v>
      </c>
      <c r="CB110" s="43">
        <v>159000</v>
      </c>
      <c r="CC110" s="35">
        <v>852395</v>
      </c>
      <c r="CD110" s="57">
        <v>380247</v>
      </c>
      <c r="CE110" s="60">
        <f>3637+169000</f>
        <v>172637</v>
      </c>
      <c r="CF110" s="58">
        <v>889459</v>
      </c>
      <c r="CG110" s="238"/>
    </row>
    <row r="111" spans="1:85" ht="20.100000000000001" customHeight="1" x14ac:dyDescent="0.25">
      <c r="A111" s="23" t="s">
        <v>274</v>
      </c>
      <c r="B111" s="23" t="s">
        <v>129</v>
      </c>
      <c r="C111" s="23" t="s">
        <v>275</v>
      </c>
      <c r="D111" s="22">
        <v>2089</v>
      </c>
      <c r="E111" s="22">
        <v>0</v>
      </c>
      <c r="F111" s="22">
        <v>3516</v>
      </c>
      <c r="G111" s="22">
        <v>2403</v>
      </c>
      <c r="H111" s="22"/>
      <c r="I111" s="22">
        <v>2115</v>
      </c>
      <c r="J111" s="22">
        <v>2900</v>
      </c>
      <c r="K111" s="22"/>
      <c r="L111" s="22">
        <v>3191</v>
      </c>
      <c r="M111" s="22">
        <v>3031</v>
      </c>
      <c r="N111" s="22"/>
      <c r="O111" s="22">
        <v>2263</v>
      </c>
      <c r="P111" s="22">
        <v>3061</v>
      </c>
      <c r="Q111" s="22"/>
      <c r="R111" s="22">
        <v>3818</v>
      </c>
      <c r="S111" s="22">
        <v>3130</v>
      </c>
      <c r="T111" s="22"/>
      <c r="U111" s="22">
        <v>3830</v>
      </c>
      <c r="V111" s="22">
        <v>2980</v>
      </c>
      <c r="W111" s="22"/>
      <c r="X111" s="22">
        <v>3970</v>
      </c>
      <c r="Y111" s="22">
        <v>2495</v>
      </c>
      <c r="Z111" s="22"/>
      <c r="AA111" s="22">
        <v>2449</v>
      </c>
      <c r="AB111" s="22">
        <v>2789</v>
      </c>
      <c r="AC111" s="22"/>
      <c r="AD111" s="22">
        <v>3291</v>
      </c>
      <c r="AE111" s="22">
        <v>2920</v>
      </c>
      <c r="AF111" s="22"/>
      <c r="AG111" s="22">
        <v>2247</v>
      </c>
      <c r="AH111" s="22">
        <v>2111</v>
      </c>
      <c r="AI111" s="22"/>
      <c r="AJ111" s="22">
        <v>3264</v>
      </c>
      <c r="AK111" s="22">
        <v>2939</v>
      </c>
      <c r="AL111" s="22"/>
      <c r="AM111" s="22">
        <v>3148</v>
      </c>
      <c r="AN111" s="22">
        <v>2545</v>
      </c>
      <c r="AO111" s="22"/>
      <c r="AP111" s="22">
        <v>3572</v>
      </c>
      <c r="AQ111" s="22">
        <v>2908</v>
      </c>
      <c r="AR111" s="22"/>
      <c r="AS111" s="22">
        <v>3782</v>
      </c>
      <c r="AT111" s="22">
        <v>1796</v>
      </c>
      <c r="AU111" s="22"/>
      <c r="AV111" s="22">
        <v>3344</v>
      </c>
      <c r="AW111" s="22">
        <v>2958</v>
      </c>
      <c r="AX111" s="22"/>
      <c r="AY111" s="22">
        <v>3417</v>
      </c>
      <c r="AZ111" s="22">
        <v>2674</v>
      </c>
      <c r="BA111" s="22"/>
      <c r="BB111" s="22">
        <v>3832</v>
      </c>
      <c r="BC111" s="22">
        <v>3095</v>
      </c>
      <c r="BD111" s="22"/>
      <c r="BE111" s="22">
        <v>2874</v>
      </c>
      <c r="BF111" s="22">
        <v>2013</v>
      </c>
      <c r="BG111" s="22"/>
      <c r="BH111" s="22">
        <v>3249</v>
      </c>
      <c r="BI111" s="22">
        <v>2305</v>
      </c>
      <c r="BJ111" s="22"/>
      <c r="BK111" s="22">
        <v>3907</v>
      </c>
      <c r="BL111" s="22">
        <v>2392</v>
      </c>
      <c r="BM111" s="22"/>
      <c r="BN111" s="22">
        <v>2943</v>
      </c>
      <c r="BO111" s="22">
        <v>2925</v>
      </c>
      <c r="BP111" s="22"/>
      <c r="BQ111" s="22">
        <v>3894</v>
      </c>
      <c r="BR111" s="22">
        <v>30274</v>
      </c>
      <c r="BS111" s="22"/>
      <c r="BT111" s="22">
        <v>41884</v>
      </c>
      <c r="BU111" s="22">
        <v>30973</v>
      </c>
      <c r="BV111" s="22"/>
      <c r="BW111" s="22">
        <v>43952</v>
      </c>
      <c r="BX111" s="22">
        <v>31699</v>
      </c>
      <c r="BY111" s="22"/>
      <c r="BZ111" s="22">
        <v>46118</v>
      </c>
      <c r="CA111" s="39">
        <v>32472</v>
      </c>
      <c r="CB111" s="35"/>
      <c r="CC111" s="35">
        <v>48399</v>
      </c>
      <c r="CD111" s="57">
        <v>33283</v>
      </c>
      <c r="CE111" s="57"/>
      <c r="CF111" s="58">
        <v>50793</v>
      </c>
      <c r="CG111" s="238"/>
    </row>
    <row r="112" spans="1:85" ht="28.35" customHeight="1" x14ac:dyDescent="0.25">
      <c r="A112" s="23" t="s">
        <v>276</v>
      </c>
      <c r="B112" s="23" t="s">
        <v>92</v>
      </c>
      <c r="C112" s="23" t="s">
        <v>277</v>
      </c>
      <c r="D112" s="22">
        <v>75297</v>
      </c>
      <c r="E112" s="22">
        <v>0</v>
      </c>
      <c r="F112" s="22">
        <v>52912</v>
      </c>
      <c r="G112" s="22">
        <v>77739</v>
      </c>
      <c r="H112" s="22"/>
      <c r="I112" s="22">
        <v>44686</v>
      </c>
      <c r="J112" s="22">
        <v>80264</v>
      </c>
      <c r="K112" s="22">
        <v>4000</v>
      </c>
      <c r="L112" s="22">
        <v>56172</v>
      </c>
      <c r="M112" s="22">
        <v>90242</v>
      </c>
      <c r="N112" s="22"/>
      <c r="O112" s="22">
        <v>62943</v>
      </c>
      <c r="P112" s="22">
        <v>70420</v>
      </c>
      <c r="Q112" s="22">
        <v>0</v>
      </c>
      <c r="R112" s="22">
        <v>47879</v>
      </c>
      <c r="S112" s="22">
        <v>86958</v>
      </c>
      <c r="T112" s="22"/>
      <c r="U112" s="22">
        <v>50551</v>
      </c>
      <c r="V112" s="22">
        <v>76108</v>
      </c>
      <c r="W112" s="22">
        <v>0</v>
      </c>
      <c r="X112" s="22">
        <v>52999</v>
      </c>
      <c r="Y112" s="22">
        <v>76735</v>
      </c>
      <c r="Z112" s="22"/>
      <c r="AA112" s="22">
        <v>46062</v>
      </c>
      <c r="AB112" s="22">
        <v>77340</v>
      </c>
      <c r="AC112" s="22">
        <v>0</v>
      </c>
      <c r="AD112" s="22">
        <v>54401</v>
      </c>
      <c r="AE112" s="22">
        <v>82447</v>
      </c>
      <c r="AF112" s="22"/>
      <c r="AG112" s="22">
        <v>49563</v>
      </c>
      <c r="AH112" s="22">
        <v>62703</v>
      </c>
      <c r="AI112" s="22">
        <v>0</v>
      </c>
      <c r="AJ112" s="22">
        <v>41916</v>
      </c>
      <c r="AK112" s="22">
        <v>74041</v>
      </c>
      <c r="AL112" s="22"/>
      <c r="AM112" s="22">
        <v>43798</v>
      </c>
      <c r="AN112" s="22">
        <v>65576</v>
      </c>
      <c r="AO112" s="22">
        <v>0</v>
      </c>
      <c r="AP112" s="22">
        <v>44990</v>
      </c>
      <c r="AQ112" s="22">
        <v>76570</v>
      </c>
      <c r="AR112" s="22"/>
      <c r="AS112" s="22">
        <v>45262</v>
      </c>
      <c r="AT112" s="22">
        <v>59370</v>
      </c>
      <c r="AU112" s="22">
        <v>0</v>
      </c>
      <c r="AV112" s="22">
        <v>39226</v>
      </c>
      <c r="AW112" s="22">
        <v>74361</v>
      </c>
      <c r="AX112" s="22"/>
      <c r="AY112" s="22">
        <v>45315</v>
      </c>
      <c r="AZ112" s="22">
        <v>68493</v>
      </c>
      <c r="BA112" s="22">
        <v>0</v>
      </c>
      <c r="BB112" s="22">
        <v>45297</v>
      </c>
      <c r="BC112" s="22">
        <v>75733</v>
      </c>
      <c r="BD112" s="22"/>
      <c r="BE112" s="22">
        <v>43956</v>
      </c>
      <c r="BF112" s="22">
        <v>58874</v>
      </c>
      <c r="BG112" s="22">
        <v>0</v>
      </c>
      <c r="BH112" s="22">
        <v>39257</v>
      </c>
      <c r="BI112" s="22">
        <v>62719</v>
      </c>
      <c r="BJ112" s="22"/>
      <c r="BK112" s="22">
        <v>32380</v>
      </c>
      <c r="BL112" s="22">
        <v>75036</v>
      </c>
      <c r="BM112" s="22">
        <v>0</v>
      </c>
      <c r="BN112" s="22">
        <v>52491</v>
      </c>
      <c r="BO112" s="22">
        <v>97750</v>
      </c>
      <c r="BP112" s="22">
        <v>0</v>
      </c>
      <c r="BQ112" s="22">
        <v>47544</v>
      </c>
      <c r="BR112" s="22">
        <v>867231</v>
      </c>
      <c r="BS112" s="22">
        <v>4000</v>
      </c>
      <c r="BT112" s="22">
        <v>575085</v>
      </c>
      <c r="BU112" s="22">
        <v>930797</v>
      </c>
      <c r="BV112" s="22">
        <v>15000</v>
      </c>
      <c r="BW112" s="22">
        <v>626541</v>
      </c>
      <c r="BX112" s="38">
        <v>988810</v>
      </c>
      <c r="BY112" s="22">
        <v>15000</v>
      </c>
      <c r="BZ112" s="22">
        <v>671892</v>
      </c>
      <c r="CA112" s="39">
        <v>1038367</v>
      </c>
      <c r="CB112" s="43">
        <v>9000</v>
      </c>
      <c r="CC112" s="35">
        <v>704455</v>
      </c>
      <c r="CD112" s="57">
        <v>1088667</v>
      </c>
      <c r="CE112" s="60">
        <v>7683</v>
      </c>
      <c r="CF112" s="58">
        <v>738744</v>
      </c>
      <c r="CG112" s="238"/>
    </row>
    <row r="113" spans="1:85" ht="26.25" customHeight="1" thickBot="1" x14ac:dyDescent="0.3">
      <c r="A113" s="25" t="s">
        <v>82</v>
      </c>
      <c r="B113" s="25" t="s">
        <v>83</v>
      </c>
      <c r="C113" s="25" t="s">
        <v>84</v>
      </c>
      <c r="D113" s="55">
        <v>0</v>
      </c>
      <c r="E113" s="22">
        <v>0</v>
      </c>
      <c r="F113" s="22">
        <v>0</v>
      </c>
      <c r="G113" s="22">
        <v>0</v>
      </c>
      <c r="H113" s="22"/>
      <c r="I113" s="22"/>
      <c r="J113" s="22">
        <v>1</v>
      </c>
      <c r="K113" s="22"/>
      <c r="L113" s="22">
        <v>0</v>
      </c>
      <c r="M113" s="22">
        <v>0</v>
      </c>
      <c r="N113" s="22"/>
      <c r="O113" s="22">
        <v>0</v>
      </c>
      <c r="P113" s="22">
        <v>0</v>
      </c>
      <c r="Q113" s="22"/>
      <c r="R113" s="22">
        <v>0</v>
      </c>
      <c r="S113" s="22">
        <v>0</v>
      </c>
      <c r="T113" s="22"/>
      <c r="U113" s="22">
        <v>0</v>
      </c>
      <c r="V113" s="22">
        <v>1</v>
      </c>
      <c r="W113" s="22"/>
      <c r="X113" s="22">
        <v>0</v>
      </c>
      <c r="Y113" s="22">
        <v>0</v>
      </c>
      <c r="Z113" s="22"/>
      <c r="AA113" s="22"/>
      <c r="AB113" s="22">
        <v>0</v>
      </c>
      <c r="AC113" s="22"/>
      <c r="AD113" s="22">
        <v>0</v>
      </c>
      <c r="AE113" s="22">
        <v>0</v>
      </c>
      <c r="AF113" s="22"/>
      <c r="AG113" s="22">
        <v>0</v>
      </c>
      <c r="AH113" s="22">
        <v>1</v>
      </c>
      <c r="AI113" s="22"/>
      <c r="AJ113" s="22">
        <v>0</v>
      </c>
      <c r="AK113" s="22">
        <v>912</v>
      </c>
      <c r="AL113" s="22"/>
      <c r="AM113" s="22"/>
      <c r="AN113" s="22">
        <v>0</v>
      </c>
      <c r="AO113" s="22">
        <v>0</v>
      </c>
      <c r="AP113" s="22">
        <v>0</v>
      </c>
      <c r="AQ113" s="22">
        <v>0</v>
      </c>
      <c r="AR113" s="22"/>
      <c r="AS113" s="22">
        <v>0</v>
      </c>
      <c r="AT113" s="22">
        <v>1</v>
      </c>
      <c r="AU113" s="22"/>
      <c r="AV113" s="22">
        <v>0</v>
      </c>
      <c r="AW113" s="22">
        <v>363</v>
      </c>
      <c r="AX113" s="22"/>
      <c r="AY113" s="22">
        <v>0</v>
      </c>
      <c r="AZ113" s="22">
        <v>0</v>
      </c>
      <c r="BA113" s="22"/>
      <c r="BB113" s="22">
        <v>0</v>
      </c>
      <c r="BC113" s="22">
        <v>0</v>
      </c>
      <c r="BD113" s="22"/>
      <c r="BE113" s="22">
        <v>0</v>
      </c>
      <c r="BF113" s="22">
        <v>0</v>
      </c>
      <c r="BG113" s="22"/>
      <c r="BH113" s="22">
        <v>0</v>
      </c>
      <c r="BI113" s="22">
        <v>584</v>
      </c>
      <c r="BJ113" s="22"/>
      <c r="BK113" s="22">
        <v>0</v>
      </c>
      <c r="BL113" s="22">
        <v>0</v>
      </c>
      <c r="BM113" s="22"/>
      <c r="BN113" s="22">
        <v>0</v>
      </c>
      <c r="BO113" s="22">
        <v>1</v>
      </c>
      <c r="BP113" s="22"/>
      <c r="BQ113" s="22">
        <v>0</v>
      </c>
      <c r="BR113" s="22">
        <v>5</v>
      </c>
      <c r="BS113" s="22">
        <v>0</v>
      </c>
      <c r="BT113" s="22">
        <v>0</v>
      </c>
      <c r="BU113" s="22">
        <v>6</v>
      </c>
      <c r="BV113" s="22">
        <v>97</v>
      </c>
      <c r="BW113" s="22">
        <v>0</v>
      </c>
      <c r="BX113" s="38">
        <v>7</v>
      </c>
      <c r="BY113" s="22">
        <v>81</v>
      </c>
      <c r="BZ113" s="22">
        <v>0</v>
      </c>
      <c r="CA113" s="39">
        <v>8</v>
      </c>
      <c r="CB113" s="35">
        <v>87</v>
      </c>
      <c r="CC113" s="35">
        <v>0</v>
      </c>
      <c r="CD113" s="57">
        <v>9</v>
      </c>
      <c r="CE113" s="57">
        <v>86</v>
      </c>
      <c r="CF113" s="58">
        <v>0</v>
      </c>
      <c r="CG113" s="238"/>
    </row>
    <row r="114" spans="1:85" ht="26.25" customHeight="1" thickBot="1" x14ac:dyDescent="0.3">
      <c r="A114" s="285" t="s">
        <v>330</v>
      </c>
      <c r="B114" s="285"/>
      <c r="C114" s="292"/>
      <c r="D114" s="64">
        <f>SUM(D101:D113)</f>
        <v>148474</v>
      </c>
      <c r="E114" s="64">
        <f t="shared" ref="E114:CF114" si="80">SUM(E101:E113)</f>
        <v>6000</v>
      </c>
      <c r="F114" s="64">
        <f t="shared" si="80"/>
        <v>259028</v>
      </c>
      <c r="G114" s="64">
        <f>SUM(G101:G113)</f>
        <v>153294</v>
      </c>
      <c r="H114" s="64">
        <f t="shared" si="80"/>
        <v>56436</v>
      </c>
      <c r="I114" s="64">
        <f t="shared" si="80"/>
        <v>192290</v>
      </c>
      <c r="J114" s="64">
        <f t="shared" si="80"/>
        <v>151637</v>
      </c>
      <c r="K114" s="64">
        <f t="shared" si="80"/>
        <v>48325</v>
      </c>
      <c r="L114" s="64">
        <f t="shared" si="80"/>
        <v>131237</v>
      </c>
      <c r="M114" s="64">
        <f>SUM(M101:M113)</f>
        <v>196421</v>
      </c>
      <c r="N114" s="64">
        <f>SUM(N101:N113)</f>
        <v>38235</v>
      </c>
      <c r="O114" s="64">
        <f>SUM(O101:O113)</f>
        <v>148202</v>
      </c>
      <c r="P114" s="64">
        <f t="shared" si="80"/>
        <v>146840</v>
      </c>
      <c r="Q114" s="64">
        <f t="shared" si="80"/>
        <v>32995</v>
      </c>
      <c r="R114" s="64">
        <f t="shared" si="80"/>
        <v>123716</v>
      </c>
      <c r="S114" s="64">
        <f t="shared" ref="S114:X114" si="81">SUM(S101:S113)</f>
        <v>174787</v>
      </c>
      <c r="T114" s="64">
        <f t="shared" si="81"/>
        <v>19999</v>
      </c>
      <c r="U114" s="64">
        <f t="shared" si="81"/>
        <v>127232</v>
      </c>
      <c r="V114" s="64">
        <f t="shared" si="81"/>
        <v>149865</v>
      </c>
      <c r="W114" s="64">
        <f t="shared" si="81"/>
        <v>53250</v>
      </c>
      <c r="X114" s="64">
        <f t="shared" si="81"/>
        <v>126987</v>
      </c>
      <c r="Y114" s="64">
        <f t="shared" si="80"/>
        <v>161972</v>
      </c>
      <c r="Z114" s="64">
        <f t="shared" si="80"/>
        <v>34314</v>
      </c>
      <c r="AA114" s="64">
        <f t="shared" si="80"/>
        <v>113770</v>
      </c>
      <c r="AB114" s="64">
        <f t="shared" ref="AB114:AD114" si="82">SUM(AB101:AB113)</f>
        <v>147893</v>
      </c>
      <c r="AC114" s="64">
        <f t="shared" si="82"/>
        <v>34227</v>
      </c>
      <c r="AD114" s="64">
        <f t="shared" si="82"/>
        <v>120764</v>
      </c>
      <c r="AE114" s="64">
        <f t="shared" si="80"/>
        <v>169987</v>
      </c>
      <c r="AF114" s="64">
        <f t="shared" si="80"/>
        <v>43343</v>
      </c>
      <c r="AG114" s="64">
        <f t="shared" si="80"/>
        <v>115650</v>
      </c>
      <c r="AH114" s="64">
        <f t="shared" ref="AH114:AJ114" si="83">SUM(AH101:AH113)</f>
        <v>134569</v>
      </c>
      <c r="AI114" s="64">
        <f t="shared" si="83"/>
        <v>36800</v>
      </c>
      <c r="AJ114" s="64">
        <f t="shared" si="83"/>
        <v>197165</v>
      </c>
      <c r="AK114" s="64">
        <f t="shared" ref="AK114:AP114" si="84">SUM(AK101:AK113)</f>
        <v>157759</v>
      </c>
      <c r="AL114" s="64">
        <f t="shared" si="84"/>
        <v>42305</v>
      </c>
      <c r="AM114" s="64">
        <f t="shared" si="84"/>
        <v>186199</v>
      </c>
      <c r="AN114" s="64">
        <f t="shared" si="84"/>
        <v>141155</v>
      </c>
      <c r="AO114" s="64">
        <f t="shared" si="84"/>
        <v>36687</v>
      </c>
      <c r="AP114" s="64">
        <f t="shared" si="84"/>
        <v>105244</v>
      </c>
      <c r="AQ114" s="64">
        <f t="shared" si="80"/>
        <v>153868</v>
      </c>
      <c r="AR114" s="64">
        <f t="shared" si="80"/>
        <v>12752</v>
      </c>
      <c r="AS114" s="64">
        <f t="shared" si="80"/>
        <v>106166</v>
      </c>
      <c r="AT114" s="64">
        <f t="shared" si="80"/>
        <v>127254</v>
      </c>
      <c r="AU114" s="64">
        <f t="shared" si="80"/>
        <v>18345</v>
      </c>
      <c r="AV114" s="64">
        <f t="shared" si="80"/>
        <v>99547</v>
      </c>
      <c r="AW114" s="64">
        <f t="shared" ref="AW114:AY114" si="85">SUM(AW101:AW113)</f>
        <v>148485</v>
      </c>
      <c r="AX114" s="64">
        <f t="shared" si="85"/>
        <v>1978</v>
      </c>
      <c r="AY114" s="64">
        <f t="shared" si="85"/>
        <v>111812</v>
      </c>
      <c r="AZ114" s="64">
        <f t="shared" si="80"/>
        <v>145206</v>
      </c>
      <c r="BA114" s="64">
        <f t="shared" si="80"/>
        <v>26500</v>
      </c>
      <c r="BB114" s="64">
        <f t="shared" si="80"/>
        <v>220029</v>
      </c>
      <c r="BC114" s="64">
        <f t="shared" si="80"/>
        <v>149554</v>
      </c>
      <c r="BD114" s="64">
        <f t="shared" si="80"/>
        <v>26230</v>
      </c>
      <c r="BE114" s="64">
        <f t="shared" si="80"/>
        <v>153003</v>
      </c>
      <c r="BF114" s="64">
        <f t="shared" ref="BF114:BH114" si="86">SUM(BF101:BF113)</f>
        <v>130639</v>
      </c>
      <c r="BG114" s="64">
        <f t="shared" si="86"/>
        <v>29582</v>
      </c>
      <c r="BH114" s="64">
        <f t="shared" si="86"/>
        <v>98182</v>
      </c>
      <c r="BI114" s="64">
        <f t="shared" si="80"/>
        <v>129240</v>
      </c>
      <c r="BJ114" s="64">
        <f t="shared" si="80"/>
        <v>2876</v>
      </c>
      <c r="BK114" s="64">
        <f t="shared" si="80"/>
        <v>73425</v>
      </c>
      <c r="BL114" s="64">
        <f t="shared" si="80"/>
        <v>143138</v>
      </c>
      <c r="BM114" s="64">
        <f t="shared" si="80"/>
        <v>16711</v>
      </c>
      <c r="BN114" s="64">
        <f t="shared" si="80"/>
        <v>110269</v>
      </c>
      <c r="BO114" s="64">
        <f t="shared" si="80"/>
        <v>298969</v>
      </c>
      <c r="BP114" s="64">
        <f t="shared" si="80"/>
        <v>6400</v>
      </c>
      <c r="BQ114" s="64">
        <f t="shared" si="80"/>
        <v>114542</v>
      </c>
      <c r="BR114" s="64">
        <f t="shared" si="80"/>
        <v>1865629</v>
      </c>
      <c r="BS114" s="64">
        <f t="shared" si="80"/>
        <v>345821</v>
      </c>
      <c r="BT114" s="64">
        <f t="shared" si="80"/>
        <v>1706719</v>
      </c>
      <c r="BU114" s="64">
        <f t="shared" si="80"/>
        <v>1998499</v>
      </c>
      <c r="BV114" s="64">
        <f t="shared" si="80"/>
        <v>364859</v>
      </c>
      <c r="BW114" s="64">
        <f t="shared" si="80"/>
        <v>1810435</v>
      </c>
      <c r="BX114" s="64">
        <f t="shared" si="80"/>
        <v>2114618</v>
      </c>
      <c r="BY114" s="64">
        <f t="shared" si="80"/>
        <v>368185</v>
      </c>
      <c r="BZ114" s="64">
        <f t="shared" si="80"/>
        <v>1936381</v>
      </c>
      <c r="CA114" s="64">
        <f t="shared" si="80"/>
        <v>2219234</v>
      </c>
      <c r="CB114" s="64">
        <f t="shared" si="80"/>
        <v>388343</v>
      </c>
      <c r="CC114" s="64">
        <f t="shared" si="80"/>
        <v>2014218</v>
      </c>
      <c r="CD114" s="64">
        <f t="shared" si="80"/>
        <v>2324505</v>
      </c>
      <c r="CE114" s="64">
        <f t="shared" si="80"/>
        <v>364956</v>
      </c>
      <c r="CF114" s="64">
        <f t="shared" si="80"/>
        <v>2096133</v>
      </c>
    </row>
    <row r="115" spans="1:85" ht="11.25" customHeight="1" x14ac:dyDescent="0.25">
      <c r="A115" s="25"/>
      <c r="B115" s="25"/>
      <c r="C115" s="25"/>
      <c r="D115" s="63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59"/>
      <c r="CE115" s="59"/>
      <c r="CF115" s="60"/>
    </row>
    <row r="116" spans="1:85" ht="21" customHeight="1" x14ac:dyDescent="0.25">
      <c r="A116" s="285" t="s">
        <v>310</v>
      </c>
      <c r="B116" s="285"/>
      <c r="C116" s="28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39"/>
      <c r="CB116" s="35"/>
      <c r="CC116" s="35"/>
      <c r="CD116" s="57"/>
      <c r="CE116" s="57"/>
      <c r="CF116" s="58"/>
    </row>
    <row r="117" spans="1:85" ht="28.35" customHeight="1" x14ac:dyDescent="0.25">
      <c r="A117" s="21" t="s">
        <v>251</v>
      </c>
      <c r="B117" s="21" t="s">
        <v>76</v>
      </c>
      <c r="C117" s="21" t="s">
        <v>77</v>
      </c>
      <c r="D117" s="22">
        <v>648</v>
      </c>
      <c r="E117" s="22">
        <v>0</v>
      </c>
      <c r="F117" s="22">
        <v>8</v>
      </c>
      <c r="G117" s="22">
        <v>764</v>
      </c>
      <c r="H117" s="22">
        <v>0</v>
      </c>
      <c r="I117" s="22">
        <v>8</v>
      </c>
      <c r="J117" s="22">
        <v>717</v>
      </c>
      <c r="K117" s="22"/>
      <c r="L117" s="22">
        <v>8</v>
      </c>
      <c r="M117" s="22">
        <v>804</v>
      </c>
      <c r="N117" s="22"/>
      <c r="O117" s="22">
        <v>8</v>
      </c>
      <c r="P117" s="22">
        <v>696</v>
      </c>
      <c r="Q117" s="22">
        <v>8</v>
      </c>
      <c r="R117" s="22">
        <v>8</v>
      </c>
      <c r="S117" s="22">
        <v>892</v>
      </c>
      <c r="T117" s="22"/>
      <c r="U117" s="22">
        <v>8</v>
      </c>
      <c r="V117" s="22">
        <v>680</v>
      </c>
      <c r="W117" s="22"/>
      <c r="X117" s="22">
        <v>8</v>
      </c>
      <c r="Y117" s="22">
        <v>838</v>
      </c>
      <c r="Z117" s="22"/>
      <c r="AA117" s="22">
        <v>8</v>
      </c>
      <c r="AB117" s="22">
        <v>685</v>
      </c>
      <c r="AC117" s="22"/>
      <c r="AD117" s="22">
        <v>8</v>
      </c>
      <c r="AE117" s="22">
        <v>1340</v>
      </c>
      <c r="AF117" s="22"/>
      <c r="AG117" s="22">
        <v>8</v>
      </c>
      <c r="AH117" s="22">
        <v>686</v>
      </c>
      <c r="AI117" s="22"/>
      <c r="AJ117" s="22">
        <v>8</v>
      </c>
      <c r="AK117" s="22">
        <v>997</v>
      </c>
      <c r="AL117" s="22"/>
      <c r="AM117" s="22">
        <v>8</v>
      </c>
      <c r="AN117" s="22">
        <v>658</v>
      </c>
      <c r="AO117" s="22"/>
      <c r="AP117" s="22">
        <v>8</v>
      </c>
      <c r="AQ117" s="22">
        <v>903</v>
      </c>
      <c r="AR117" s="22"/>
      <c r="AS117" s="22">
        <v>8</v>
      </c>
      <c r="AT117" s="22">
        <v>666</v>
      </c>
      <c r="AU117" s="22"/>
      <c r="AV117" s="22">
        <v>8</v>
      </c>
      <c r="AW117" s="22">
        <v>900</v>
      </c>
      <c r="AX117" s="22"/>
      <c r="AY117" s="22">
        <v>8</v>
      </c>
      <c r="AZ117" s="22">
        <v>675</v>
      </c>
      <c r="BA117" s="22"/>
      <c r="BB117" s="22">
        <v>8</v>
      </c>
      <c r="BC117" s="22">
        <v>961</v>
      </c>
      <c r="BD117" s="22"/>
      <c r="BE117" s="22">
        <v>8</v>
      </c>
      <c r="BF117" s="22">
        <v>680</v>
      </c>
      <c r="BG117" s="22"/>
      <c r="BH117" s="22">
        <v>8</v>
      </c>
      <c r="BI117" s="22">
        <v>763</v>
      </c>
      <c r="BJ117" s="22"/>
      <c r="BK117" s="22">
        <v>8</v>
      </c>
      <c r="BL117" s="22">
        <v>722</v>
      </c>
      <c r="BM117" s="22"/>
      <c r="BN117" s="22">
        <v>8</v>
      </c>
      <c r="BO117" s="22">
        <v>2338</v>
      </c>
      <c r="BP117" s="22"/>
      <c r="BQ117" s="22">
        <v>8</v>
      </c>
      <c r="BR117" s="22">
        <v>9849</v>
      </c>
      <c r="BS117" s="22">
        <v>8</v>
      </c>
      <c r="BT117" s="22">
        <v>96</v>
      </c>
      <c r="BU117" s="22">
        <v>10311</v>
      </c>
      <c r="BV117" s="22">
        <v>10</v>
      </c>
      <c r="BW117" s="22">
        <v>100</v>
      </c>
      <c r="BX117" s="38">
        <v>10667</v>
      </c>
      <c r="BY117" s="22">
        <v>7</v>
      </c>
      <c r="BZ117" s="22">
        <v>105</v>
      </c>
      <c r="CA117" s="39">
        <v>11137</v>
      </c>
      <c r="CB117" s="35">
        <v>8</v>
      </c>
      <c r="CC117" s="35">
        <v>111</v>
      </c>
      <c r="CD117" s="57">
        <v>11641</v>
      </c>
      <c r="CE117" s="57">
        <v>8</v>
      </c>
      <c r="CF117" s="58">
        <v>116</v>
      </c>
      <c r="CG117" s="238"/>
    </row>
    <row r="118" spans="1:85" ht="20.100000000000001" customHeight="1" thickBot="1" x14ac:dyDescent="0.3">
      <c r="A118" s="21" t="s">
        <v>256</v>
      </c>
      <c r="B118" s="21" t="s">
        <v>123</v>
      </c>
      <c r="C118" s="21" t="s">
        <v>122</v>
      </c>
      <c r="D118" s="55">
        <v>-650</v>
      </c>
      <c r="E118" s="22">
        <v>0</v>
      </c>
      <c r="F118" s="22">
        <v>2884</v>
      </c>
      <c r="G118" s="22">
        <v>-93</v>
      </c>
      <c r="H118" s="22">
        <v>0</v>
      </c>
      <c r="I118" s="22">
        <v>6</v>
      </c>
      <c r="J118" s="22">
        <v>-577</v>
      </c>
      <c r="K118" s="22"/>
      <c r="L118" s="22">
        <v>6</v>
      </c>
      <c r="M118" s="22">
        <v>-57</v>
      </c>
      <c r="N118" s="22"/>
      <c r="O118" s="22">
        <v>6</v>
      </c>
      <c r="P118" s="22">
        <v>-633</v>
      </c>
      <c r="Q118" s="22"/>
      <c r="R118" s="22">
        <v>6</v>
      </c>
      <c r="S118" s="22">
        <v>-38</v>
      </c>
      <c r="T118" s="22"/>
      <c r="U118" s="22">
        <v>6</v>
      </c>
      <c r="V118" s="22">
        <v>-644</v>
      </c>
      <c r="W118" s="22"/>
      <c r="X118" s="22">
        <v>6</v>
      </c>
      <c r="Y118" s="22">
        <v>2</v>
      </c>
      <c r="Z118" s="22"/>
      <c r="AA118" s="22">
        <v>6</v>
      </c>
      <c r="AB118" s="22">
        <v>-565</v>
      </c>
      <c r="AC118" s="22"/>
      <c r="AD118" s="22">
        <v>6</v>
      </c>
      <c r="AE118" s="22">
        <v>-115</v>
      </c>
      <c r="AF118" s="22"/>
      <c r="AG118" s="22">
        <v>6</v>
      </c>
      <c r="AH118" s="22">
        <v>-569</v>
      </c>
      <c r="AI118" s="22"/>
      <c r="AJ118" s="22">
        <v>2430</v>
      </c>
      <c r="AK118" s="22">
        <v>-106</v>
      </c>
      <c r="AL118" s="22"/>
      <c r="AM118" s="22">
        <v>6</v>
      </c>
      <c r="AN118" s="22">
        <v>-518</v>
      </c>
      <c r="AO118" s="22"/>
      <c r="AP118" s="22">
        <v>6</v>
      </c>
      <c r="AQ118" s="22">
        <v>-64</v>
      </c>
      <c r="AR118" s="22"/>
      <c r="AS118" s="22">
        <v>6</v>
      </c>
      <c r="AT118" s="22">
        <v>-521</v>
      </c>
      <c r="AU118" s="22"/>
      <c r="AV118" s="22">
        <v>6</v>
      </c>
      <c r="AW118" s="22">
        <v>-107</v>
      </c>
      <c r="AX118" s="22"/>
      <c r="AY118" s="22">
        <v>6</v>
      </c>
      <c r="AZ118" s="22">
        <v>-648</v>
      </c>
      <c r="BA118" s="22"/>
      <c r="BB118" s="22">
        <v>2278</v>
      </c>
      <c r="BC118" s="22">
        <v>-218</v>
      </c>
      <c r="BD118" s="22"/>
      <c r="BE118" s="22">
        <v>6</v>
      </c>
      <c r="BF118" s="22">
        <v>-577</v>
      </c>
      <c r="BG118" s="22"/>
      <c r="BH118" s="22">
        <v>6</v>
      </c>
      <c r="BI118" s="22">
        <v>-136</v>
      </c>
      <c r="BJ118" s="22"/>
      <c r="BK118" s="22">
        <v>6</v>
      </c>
      <c r="BL118" s="22">
        <v>-592</v>
      </c>
      <c r="BM118" s="22"/>
      <c r="BN118" s="22">
        <v>6</v>
      </c>
      <c r="BO118" s="22">
        <v>6561</v>
      </c>
      <c r="BP118" s="22"/>
      <c r="BQ118" s="22">
        <v>16</v>
      </c>
      <c r="BR118" s="22">
        <v>65</v>
      </c>
      <c r="BS118" s="22"/>
      <c r="BT118" s="22">
        <v>7654</v>
      </c>
      <c r="BU118" s="22">
        <v>68</v>
      </c>
      <c r="BV118" s="22"/>
      <c r="BW118" s="22">
        <v>6650</v>
      </c>
      <c r="BX118" s="22">
        <v>71</v>
      </c>
      <c r="BY118" s="22"/>
      <c r="BZ118" s="22">
        <v>7209</v>
      </c>
      <c r="CA118" s="39">
        <v>75</v>
      </c>
      <c r="CB118" s="35"/>
      <c r="CC118" s="35">
        <v>7213</v>
      </c>
      <c r="CD118" s="57">
        <v>78</v>
      </c>
      <c r="CE118" s="57"/>
      <c r="CF118" s="58">
        <v>7217</v>
      </c>
      <c r="CG118" s="238"/>
    </row>
    <row r="119" spans="1:85" ht="20.100000000000001" customHeight="1" thickBot="1" x14ac:dyDescent="0.3">
      <c r="A119" s="285" t="s">
        <v>331</v>
      </c>
      <c r="B119" s="285"/>
      <c r="C119" s="292"/>
      <c r="D119" s="64">
        <f>SUM(D117:D118)</f>
        <v>-2</v>
      </c>
      <c r="E119" s="64">
        <f t="shared" ref="E119:CF119" si="87">SUM(E117:E118)</f>
        <v>0</v>
      </c>
      <c r="F119" s="64">
        <f t="shared" si="87"/>
        <v>2892</v>
      </c>
      <c r="G119" s="64">
        <f>SUM(G117:G118)</f>
        <v>671</v>
      </c>
      <c r="H119" s="64">
        <f t="shared" si="87"/>
        <v>0</v>
      </c>
      <c r="I119" s="64">
        <f t="shared" si="87"/>
        <v>14</v>
      </c>
      <c r="J119" s="64">
        <f t="shared" si="87"/>
        <v>140</v>
      </c>
      <c r="K119" s="64">
        <f t="shared" si="87"/>
        <v>0</v>
      </c>
      <c r="L119" s="64">
        <f t="shared" si="87"/>
        <v>14</v>
      </c>
      <c r="M119" s="64">
        <f>SUM(M117:M118)</f>
        <v>747</v>
      </c>
      <c r="N119" s="64">
        <f>SUM(N117:N118)</f>
        <v>0</v>
      </c>
      <c r="O119" s="64">
        <f>SUM(O117:O118)</f>
        <v>14</v>
      </c>
      <c r="P119" s="64">
        <f t="shared" si="87"/>
        <v>63</v>
      </c>
      <c r="Q119" s="64">
        <f t="shared" si="87"/>
        <v>8</v>
      </c>
      <c r="R119" s="64">
        <f t="shared" si="87"/>
        <v>14</v>
      </c>
      <c r="S119" s="64">
        <f t="shared" ref="S119:X119" si="88">SUM(S117:S118)</f>
        <v>854</v>
      </c>
      <c r="T119" s="64">
        <f t="shared" si="88"/>
        <v>0</v>
      </c>
      <c r="U119" s="64">
        <f t="shared" si="88"/>
        <v>14</v>
      </c>
      <c r="V119" s="64">
        <f t="shared" si="88"/>
        <v>36</v>
      </c>
      <c r="W119" s="64">
        <f t="shared" si="88"/>
        <v>0</v>
      </c>
      <c r="X119" s="64">
        <f t="shared" si="88"/>
        <v>14</v>
      </c>
      <c r="Y119" s="64">
        <f t="shared" si="87"/>
        <v>840</v>
      </c>
      <c r="Z119" s="64">
        <f t="shared" si="87"/>
        <v>0</v>
      </c>
      <c r="AA119" s="64">
        <f t="shared" si="87"/>
        <v>14</v>
      </c>
      <c r="AB119" s="64">
        <f t="shared" ref="AB119:AD119" si="89">SUM(AB117:AB118)</f>
        <v>120</v>
      </c>
      <c r="AC119" s="64">
        <f t="shared" si="89"/>
        <v>0</v>
      </c>
      <c r="AD119" s="64">
        <f t="shared" si="89"/>
        <v>14</v>
      </c>
      <c r="AE119" s="64">
        <f t="shared" si="87"/>
        <v>1225</v>
      </c>
      <c r="AF119" s="64">
        <f t="shared" si="87"/>
        <v>0</v>
      </c>
      <c r="AG119" s="64">
        <f t="shared" si="87"/>
        <v>14</v>
      </c>
      <c r="AH119" s="64">
        <f t="shared" ref="AH119:AJ119" si="90">SUM(AH117:AH118)</f>
        <v>117</v>
      </c>
      <c r="AI119" s="64">
        <f t="shared" si="90"/>
        <v>0</v>
      </c>
      <c r="AJ119" s="64">
        <f t="shared" si="90"/>
        <v>2438</v>
      </c>
      <c r="AK119" s="64">
        <f t="shared" ref="AK119:AP119" si="91">SUM(AK117:AK118)</f>
        <v>891</v>
      </c>
      <c r="AL119" s="64">
        <f t="shared" si="91"/>
        <v>0</v>
      </c>
      <c r="AM119" s="64">
        <f t="shared" si="91"/>
        <v>14</v>
      </c>
      <c r="AN119" s="64">
        <f t="shared" si="91"/>
        <v>140</v>
      </c>
      <c r="AO119" s="64">
        <f t="shared" si="91"/>
        <v>0</v>
      </c>
      <c r="AP119" s="64">
        <f t="shared" si="91"/>
        <v>14</v>
      </c>
      <c r="AQ119" s="64">
        <f t="shared" si="87"/>
        <v>839</v>
      </c>
      <c r="AR119" s="64">
        <f t="shared" si="87"/>
        <v>0</v>
      </c>
      <c r="AS119" s="64">
        <f t="shared" si="87"/>
        <v>14</v>
      </c>
      <c r="AT119" s="64">
        <f t="shared" si="87"/>
        <v>145</v>
      </c>
      <c r="AU119" s="64">
        <f t="shared" si="87"/>
        <v>0</v>
      </c>
      <c r="AV119" s="64">
        <f t="shared" si="87"/>
        <v>14</v>
      </c>
      <c r="AW119" s="64">
        <f t="shared" ref="AW119:AY119" si="92">SUM(AW117:AW118)</f>
        <v>793</v>
      </c>
      <c r="AX119" s="64">
        <f t="shared" si="92"/>
        <v>0</v>
      </c>
      <c r="AY119" s="64">
        <f t="shared" si="92"/>
        <v>14</v>
      </c>
      <c r="AZ119" s="64">
        <f t="shared" si="87"/>
        <v>27</v>
      </c>
      <c r="BA119" s="64">
        <f t="shared" si="87"/>
        <v>0</v>
      </c>
      <c r="BB119" s="64">
        <f t="shared" si="87"/>
        <v>2286</v>
      </c>
      <c r="BC119" s="64">
        <f t="shared" si="87"/>
        <v>743</v>
      </c>
      <c r="BD119" s="64">
        <f t="shared" si="87"/>
        <v>0</v>
      </c>
      <c r="BE119" s="64">
        <f t="shared" si="87"/>
        <v>14</v>
      </c>
      <c r="BF119" s="64">
        <f t="shared" ref="BF119:BH119" si="93">SUM(BF117:BF118)</f>
        <v>103</v>
      </c>
      <c r="BG119" s="64">
        <f t="shared" si="93"/>
        <v>0</v>
      </c>
      <c r="BH119" s="64">
        <f t="shared" si="93"/>
        <v>14</v>
      </c>
      <c r="BI119" s="64">
        <f t="shared" si="87"/>
        <v>627</v>
      </c>
      <c r="BJ119" s="64">
        <f t="shared" si="87"/>
        <v>0</v>
      </c>
      <c r="BK119" s="64">
        <f t="shared" si="87"/>
        <v>14</v>
      </c>
      <c r="BL119" s="64">
        <f t="shared" si="87"/>
        <v>130</v>
      </c>
      <c r="BM119" s="64">
        <f t="shared" si="87"/>
        <v>0</v>
      </c>
      <c r="BN119" s="64">
        <f t="shared" si="87"/>
        <v>14</v>
      </c>
      <c r="BO119" s="64">
        <f t="shared" si="87"/>
        <v>8899</v>
      </c>
      <c r="BP119" s="64">
        <f t="shared" si="87"/>
        <v>0</v>
      </c>
      <c r="BQ119" s="64">
        <f t="shared" si="87"/>
        <v>24</v>
      </c>
      <c r="BR119" s="64">
        <f t="shared" si="87"/>
        <v>9914</v>
      </c>
      <c r="BS119" s="64">
        <f t="shared" si="87"/>
        <v>8</v>
      </c>
      <c r="BT119" s="64">
        <f t="shared" si="87"/>
        <v>7750</v>
      </c>
      <c r="BU119" s="64">
        <f t="shared" si="87"/>
        <v>10379</v>
      </c>
      <c r="BV119" s="64">
        <f t="shared" si="87"/>
        <v>10</v>
      </c>
      <c r="BW119" s="64">
        <f t="shared" si="87"/>
        <v>6750</v>
      </c>
      <c r="BX119" s="64">
        <f t="shared" si="87"/>
        <v>10738</v>
      </c>
      <c r="BY119" s="64">
        <f t="shared" si="87"/>
        <v>7</v>
      </c>
      <c r="BZ119" s="64">
        <f t="shared" si="87"/>
        <v>7314</v>
      </c>
      <c r="CA119" s="64">
        <f t="shared" si="87"/>
        <v>11212</v>
      </c>
      <c r="CB119" s="64">
        <f t="shared" si="87"/>
        <v>8</v>
      </c>
      <c r="CC119" s="64">
        <f t="shared" si="87"/>
        <v>7324</v>
      </c>
      <c r="CD119" s="64">
        <f t="shared" si="87"/>
        <v>11719</v>
      </c>
      <c r="CE119" s="64">
        <f t="shared" si="87"/>
        <v>8</v>
      </c>
      <c r="CF119" s="64">
        <f t="shared" si="87"/>
        <v>7333</v>
      </c>
    </row>
    <row r="120" spans="1:85" ht="16.5" customHeight="1" x14ac:dyDescent="0.25">
      <c r="A120" s="21"/>
      <c r="B120" s="21"/>
      <c r="C120" s="21"/>
      <c r="D120" s="6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59"/>
      <c r="CE120" s="59"/>
      <c r="CF120" s="60"/>
    </row>
    <row r="121" spans="1:85" ht="20.100000000000001" customHeight="1" x14ac:dyDescent="0.25">
      <c r="A121" s="285" t="s">
        <v>311</v>
      </c>
      <c r="B121" s="285"/>
      <c r="C121" s="285"/>
      <c r="D121" s="22"/>
      <c r="E121" s="22"/>
      <c r="F121" s="22"/>
      <c r="G121" s="22"/>
      <c r="H121" s="22">
        <v>0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39"/>
      <c r="CB121" s="35"/>
      <c r="CC121" s="35"/>
      <c r="CD121" s="57"/>
      <c r="CE121" s="57"/>
      <c r="CF121" s="58"/>
    </row>
    <row r="122" spans="1:85" ht="20.100000000000001" customHeight="1" x14ac:dyDescent="0.25">
      <c r="A122" s="21" t="s">
        <v>250</v>
      </c>
      <c r="B122" s="21" t="s">
        <v>108</v>
      </c>
      <c r="C122" s="21" t="s">
        <v>107</v>
      </c>
      <c r="D122" s="22">
        <v>1433</v>
      </c>
      <c r="E122" s="22">
        <v>0</v>
      </c>
      <c r="F122" s="22">
        <v>24</v>
      </c>
      <c r="G122" s="22">
        <v>1477</v>
      </c>
      <c r="H122" s="22">
        <v>0</v>
      </c>
      <c r="I122" s="22">
        <v>24</v>
      </c>
      <c r="J122" s="22">
        <v>1431</v>
      </c>
      <c r="K122" s="22"/>
      <c r="L122" s="22">
        <v>24</v>
      </c>
      <c r="M122" s="22">
        <v>1262</v>
      </c>
      <c r="N122" s="22"/>
      <c r="O122" s="22">
        <v>24</v>
      </c>
      <c r="P122" s="22">
        <v>1431</v>
      </c>
      <c r="Q122" s="22"/>
      <c r="R122" s="22">
        <v>24</v>
      </c>
      <c r="S122" s="22">
        <v>1238</v>
      </c>
      <c r="T122" s="22"/>
      <c r="U122" s="22">
        <v>24</v>
      </c>
      <c r="V122" s="22">
        <v>1446</v>
      </c>
      <c r="W122" s="22"/>
      <c r="X122" s="22">
        <v>24</v>
      </c>
      <c r="Y122" s="22">
        <v>1257</v>
      </c>
      <c r="Z122" s="22"/>
      <c r="AA122" s="22">
        <v>24</v>
      </c>
      <c r="AB122" s="22">
        <v>1431</v>
      </c>
      <c r="AC122" s="22"/>
      <c r="AD122" s="22">
        <v>24</v>
      </c>
      <c r="AE122" s="22">
        <v>1246</v>
      </c>
      <c r="AF122" s="22"/>
      <c r="AG122" s="22">
        <v>24</v>
      </c>
      <c r="AH122" s="22">
        <v>1439</v>
      </c>
      <c r="AI122" s="22">
        <v>2</v>
      </c>
      <c r="AJ122" s="22">
        <v>24</v>
      </c>
      <c r="AK122" s="22">
        <v>1272</v>
      </c>
      <c r="AL122" s="22"/>
      <c r="AM122" s="22">
        <v>24</v>
      </c>
      <c r="AN122" s="22">
        <v>1459</v>
      </c>
      <c r="AO122" s="22"/>
      <c r="AP122" s="22">
        <v>24</v>
      </c>
      <c r="AQ122" s="22">
        <v>1283</v>
      </c>
      <c r="AR122" s="22"/>
      <c r="AS122" s="22">
        <v>24</v>
      </c>
      <c r="AT122" s="22">
        <v>1431</v>
      </c>
      <c r="AU122" s="22"/>
      <c r="AV122" s="22">
        <v>24</v>
      </c>
      <c r="AW122" s="22">
        <v>1472</v>
      </c>
      <c r="AX122" s="22"/>
      <c r="AY122" s="22">
        <v>24</v>
      </c>
      <c r="AZ122" s="22">
        <v>1478</v>
      </c>
      <c r="BA122" s="22"/>
      <c r="BB122" s="22">
        <v>24</v>
      </c>
      <c r="BC122" s="22">
        <v>1520</v>
      </c>
      <c r="BD122" s="22"/>
      <c r="BE122" s="22">
        <v>24</v>
      </c>
      <c r="BF122" s="22">
        <v>1677</v>
      </c>
      <c r="BG122" s="22"/>
      <c r="BH122" s="22">
        <v>24</v>
      </c>
      <c r="BI122" s="22">
        <v>1465</v>
      </c>
      <c r="BJ122" s="22"/>
      <c r="BK122" s="22">
        <v>24</v>
      </c>
      <c r="BL122" s="22">
        <v>1610</v>
      </c>
      <c r="BM122" s="22"/>
      <c r="BN122" s="22">
        <v>24</v>
      </c>
      <c r="BO122" s="22">
        <v>3515</v>
      </c>
      <c r="BP122" s="22"/>
      <c r="BQ122" s="22">
        <v>24</v>
      </c>
      <c r="BR122" s="22">
        <v>19784</v>
      </c>
      <c r="BS122" s="22">
        <v>2</v>
      </c>
      <c r="BT122" s="22">
        <v>287</v>
      </c>
      <c r="BU122" s="22">
        <v>20656</v>
      </c>
      <c r="BV122" s="22">
        <v>2</v>
      </c>
      <c r="BW122" s="22">
        <v>301</v>
      </c>
      <c r="BX122" s="22">
        <v>21491</v>
      </c>
      <c r="BY122" s="22">
        <v>2</v>
      </c>
      <c r="BZ122" s="22">
        <v>316</v>
      </c>
      <c r="CA122" s="39">
        <v>22405</v>
      </c>
      <c r="CB122" s="35">
        <v>2</v>
      </c>
      <c r="CC122" s="35">
        <v>332</v>
      </c>
      <c r="CD122" s="57">
        <v>23437</v>
      </c>
      <c r="CE122" s="57">
        <v>2</v>
      </c>
      <c r="CF122" s="58">
        <v>348</v>
      </c>
      <c r="CG122" s="238"/>
    </row>
    <row r="123" spans="1:85" ht="18.600000000000001" customHeight="1" thickBot="1" x14ac:dyDescent="0.3">
      <c r="A123" s="21" t="s">
        <v>252</v>
      </c>
      <c r="B123" s="21" t="s">
        <v>121</v>
      </c>
      <c r="C123" s="21" t="s">
        <v>120</v>
      </c>
      <c r="D123" s="55">
        <v>-355</v>
      </c>
      <c r="E123" s="22">
        <v>0</v>
      </c>
      <c r="F123" s="22">
        <v>19</v>
      </c>
      <c r="G123" s="22">
        <v>-375</v>
      </c>
      <c r="H123" s="22">
        <v>0</v>
      </c>
      <c r="I123" s="22">
        <v>18</v>
      </c>
      <c r="J123" s="22">
        <v>-402</v>
      </c>
      <c r="K123" s="22"/>
      <c r="L123" s="22">
        <v>19</v>
      </c>
      <c r="M123" s="22">
        <v>383</v>
      </c>
      <c r="N123" s="22"/>
      <c r="O123" s="22">
        <v>16</v>
      </c>
      <c r="P123" s="22">
        <v>25</v>
      </c>
      <c r="Q123" s="22"/>
      <c r="R123" s="22">
        <v>18</v>
      </c>
      <c r="S123" s="22">
        <v>-522</v>
      </c>
      <c r="T123" s="22"/>
      <c r="U123" s="22">
        <v>16</v>
      </c>
      <c r="V123" s="22">
        <v>17</v>
      </c>
      <c r="W123" s="22"/>
      <c r="X123" s="22">
        <v>18</v>
      </c>
      <c r="Y123" s="22">
        <v>-424</v>
      </c>
      <c r="Z123" s="22"/>
      <c r="AA123" s="22">
        <v>18</v>
      </c>
      <c r="AB123" s="22">
        <v>143</v>
      </c>
      <c r="AC123" s="22"/>
      <c r="AD123" s="22">
        <v>20</v>
      </c>
      <c r="AE123" s="22">
        <v>1381</v>
      </c>
      <c r="AF123" s="22"/>
      <c r="AG123" s="22">
        <v>16</v>
      </c>
      <c r="AH123" s="22">
        <v>53</v>
      </c>
      <c r="AI123" s="22"/>
      <c r="AJ123" s="22">
        <v>16</v>
      </c>
      <c r="AK123" s="22">
        <v>-344</v>
      </c>
      <c r="AL123" s="22"/>
      <c r="AM123" s="22">
        <v>16</v>
      </c>
      <c r="AN123" s="22">
        <v>3</v>
      </c>
      <c r="AO123" s="22"/>
      <c r="AP123" s="22">
        <v>17</v>
      </c>
      <c r="AQ123" s="22">
        <v>-473</v>
      </c>
      <c r="AR123" s="22"/>
      <c r="AS123" s="22">
        <v>17</v>
      </c>
      <c r="AT123" s="22">
        <v>30</v>
      </c>
      <c r="AU123" s="22"/>
      <c r="AV123" s="22">
        <v>18</v>
      </c>
      <c r="AW123" s="22">
        <v>-406</v>
      </c>
      <c r="AX123" s="22"/>
      <c r="AY123" s="22">
        <v>16</v>
      </c>
      <c r="AZ123" s="22">
        <v>61</v>
      </c>
      <c r="BA123" s="22"/>
      <c r="BB123" s="22">
        <v>18</v>
      </c>
      <c r="BC123" s="22">
        <v>-389</v>
      </c>
      <c r="BD123" s="22"/>
      <c r="BE123" s="22">
        <v>17</v>
      </c>
      <c r="BF123" s="22">
        <v>77</v>
      </c>
      <c r="BG123" s="22"/>
      <c r="BH123" s="22">
        <v>18</v>
      </c>
      <c r="BI123" s="22">
        <v>-475</v>
      </c>
      <c r="BJ123" s="22"/>
      <c r="BK123" s="22">
        <v>17</v>
      </c>
      <c r="BL123" s="22">
        <v>69</v>
      </c>
      <c r="BM123" s="22"/>
      <c r="BN123" s="22">
        <v>18</v>
      </c>
      <c r="BO123" s="22">
        <v>391</v>
      </c>
      <c r="BP123" s="22"/>
      <c r="BQ123" s="22">
        <v>30</v>
      </c>
      <c r="BR123" s="22">
        <v>112</v>
      </c>
      <c r="BS123" s="22"/>
      <c r="BT123" s="22">
        <v>225</v>
      </c>
      <c r="BU123" s="22">
        <v>118</v>
      </c>
      <c r="BV123" s="22"/>
      <c r="BW123" s="22">
        <v>235</v>
      </c>
      <c r="BX123" s="22">
        <v>123</v>
      </c>
      <c r="BY123" s="22"/>
      <c r="BZ123" s="22">
        <v>245</v>
      </c>
      <c r="CA123" s="39">
        <v>129</v>
      </c>
      <c r="CB123" s="35"/>
      <c r="CC123" s="35">
        <v>257</v>
      </c>
      <c r="CD123" s="57">
        <v>135</v>
      </c>
      <c r="CE123" s="57"/>
      <c r="CF123" s="58">
        <v>269</v>
      </c>
      <c r="CG123" s="238"/>
    </row>
    <row r="124" spans="1:85" ht="17.45" customHeight="1" thickBot="1" x14ac:dyDescent="0.3">
      <c r="A124" s="285" t="s">
        <v>332</v>
      </c>
      <c r="B124" s="285"/>
      <c r="C124" s="292"/>
      <c r="D124" s="64">
        <f>SUM(D122:D123)</f>
        <v>1078</v>
      </c>
      <c r="E124" s="64">
        <f t="shared" ref="E124:CF124" si="94">SUM(E122:E123)</f>
        <v>0</v>
      </c>
      <c r="F124" s="64">
        <f>SUM(F122:F123)</f>
        <v>43</v>
      </c>
      <c r="G124" s="64">
        <f t="shared" ref="G124:H124" si="95">SUM(G122:G123)</f>
        <v>1102</v>
      </c>
      <c r="H124" s="64">
        <f t="shared" si="95"/>
        <v>0</v>
      </c>
      <c r="I124" s="64">
        <f t="shared" si="94"/>
        <v>42</v>
      </c>
      <c r="J124" s="64">
        <f t="shared" si="94"/>
        <v>1029</v>
      </c>
      <c r="K124" s="64">
        <f t="shared" si="94"/>
        <v>0</v>
      </c>
      <c r="L124" s="64">
        <f t="shared" si="94"/>
        <v>43</v>
      </c>
      <c r="M124" s="64">
        <f>SUM(M122:M123)</f>
        <v>1645</v>
      </c>
      <c r="N124" s="64">
        <f>SUM(N122:N123)</f>
        <v>0</v>
      </c>
      <c r="O124" s="64">
        <f>SUM(O122:O123)</f>
        <v>40</v>
      </c>
      <c r="P124" s="64">
        <f t="shared" si="94"/>
        <v>1456</v>
      </c>
      <c r="Q124" s="64">
        <f t="shared" si="94"/>
        <v>0</v>
      </c>
      <c r="R124" s="64">
        <f t="shared" si="94"/>
        <v>42</v>
      </c>
      <c r="S124" s="64">
        <f t="shared" ref="S124:X124" si="96">SUM(S122:S123)</f>
        <v>716</v>
      </c>
      <c r="T124" s="64">
        <f t="shared" si="96"/>
        <v>0</v>
      </c>
      <c r="U124" s="64">
        <f t="shared" si="96"/>
        <v>40</v>
      </c>
      <c r="V124" s="64">
        <f t="shared" si="96"/>
        <v>1463</v>
      </c>
      <c r="W124" s="64">
        <f t="shared" si="96"/>
        <v>0</v>
      </c>
      <c r="X124" s="64">
        <f t="shared" si="96"/>
        <v>42</v>
      </c>
      <c r="Y124" s="64">
        <f t="shared" si="94"/>
        <v>833</v>
      </c>
      <c r="Z124" s="64">
        <f t="shared" si="94"/>
        <v>0</v>
      </c>
      <c r="AA124" s="64">
        <f t="shared" si="94"/>
        <v>42</v>
      </c>
      <c r="AB124" s="64">
        <f t="shared" ref="AB124:AD124" si="97">SUM(AB122:AB123)</f>
        <v>1574</v>
      </c>
      <c r="AC124" s="64">
        <f t="shared" si="97"/>
        <v>0</v>
      </c>
      <c r="AD124" s="64">
        <f t="shared" si="97"/>
        <v>44</v>
      </c>
      <c r="AE124" s="64">
        <f t="shared" si="94"/>
        <v>2627</v>
      </c>
      <c r="AF124" s="64">
        <f t="shared" si="94"/>
        <v>0</v>
      </c>
      <c r="AG124" s="64">
        <f t="shared" si="94"/>
        <v>40</v>
      </c>
      <c r="AH124" s="64">
        <f t="shared" ref="AH124:AJ124" si="98">SUM(AH122:AH123)</f>
        <v>1492</v>
      </c>
      <c r="AI124" s="64">
        <f t="shared" si="98"/>
        <v>2</v>
      </c>
      <c r="AJ124" s="64">
        <f t="shared" si="98"/>
        <v>40</v>
      </c>
      <c r="AK124" s="64">
        <f t="shared" ref="AK124:AP124" si="99">SUM(AK122:AK123)</f>
        <v>928</v>
      </c>
      <c r="AL124" s="64">
        <f t="shared" si="99"/>
        <v>0</v>
      </c>
      <c r="AM124" s="64">
        <f t="shared" si="99"/>
        <v>40</v>
      </c>
      <c r="AN124" s="64">
        <f t="shared" si="99"/>
        <v>1462</v>
      </c>
      <c r="AO124" s="64">
        <f t="shared" si="99"/>
        <v>0</v>
      </c>
      <c r="AP124" s="64">
        <f t="shared" si="99"/>
        <v>41</v>
      </c>
      <c r="AQ124" s="64">
        <f t="shared" si="94"/>
        <v>810</v>
      </c>
      <c r="AR124" s="64">
        <f t="shared" si="94"/>
        <v>0</v>
      </c>
      <c r="AS124" s="64">
        <f t="shared" si="94"/>
        <v>41</v>
      </c>
      <c r="AT124" s="64">
        <f t="shared" si="94"/>
        <v>1461</v>
      </c>
      <c r="AU124" s="64">
        <f t="shared" si="94"/>
        <v>0</v>
      </c>
      <c r="AV124" s="64">
        <f t="shared" si="94"/>
        <v>42</v>
      </c>
      <c r="AW124" s="64">
        <f t="shared" ref="AW124:AY124" si="100">SUM(AW122:AW123)</f>
        <v>1066</v>
      </c>
      <c r="AX124" s="64">
        <f t="shared" si="100"/>
        <v>0</v>
      </c>
      <c r="AY124" s="64">
        <f t="shared" si="100"/>
        <v>40</v>
      </c>
      <c r="AZ124" s="64">
        <f t="shared" si="94"/>
        <v>1539</v>
      </c>
      <c r="BA124" s="64">
        <f t="shared" si="94"/>
        <v>0</v>
      </c>
      <c r="BB124" s="64">
        <f t="shared" si="94"/>
        <v>42</v>
      </c>
      <c r="BC124" s="64">
        <f t="shared" ref="BC124:BH124" si="101">SUM(BC122:BC123)</f>
        <v>1131</v>
      </c>
      <c r="BD124" s="64">
        <f t="shared" si="101"/>
        <v>0</v>
      </c>
      <c r="BE124" s="64">
        <f t="shared" si="101"/>
        <v>41</v>
      </c>
      <c r="BF124" s="64">
        <f t="shared" si="101"/>
        <v>1754</v>
      </c>
      <c r="BG124" s="64">
        <f t="shared" si="101"/>
        <v>0</v>
      </c>
      <c r="BH124" s="64">
        <f t="shared" si="101"/>
        <v>42</v>
      </c>
      <c r="BI124" s="64">
        <f t="shared" si="94"/>
        <v>990</v>
      </c>
      <c r="BJ124" s="64">
        <f t="shared" si="94"/>
        <v>0</v>
      </c>
      <c r="BK124" s="64">
        <f t="shared" si="94"/>
        <v>41</v>
      </c>
      <c r="BL124" s="64">
        <f t="shared" si="94"/>
        <v>1679</v>
      </c>
      <c r="BM124" s="64">
        <f t="shared" si="94"/>
        <v>0</v>
      </c>
      <c r="BN124" s="64">
        <f t="shared" si="94"/>
        <v>42</v>
      </c>
      <c r="BO124" s="64">
        <f t="shared" si="94"/>
        <v>3906</v>
      </c>
      <c r="BP124" s="64">
        <f t="shared" si="94"/>
        <v>0</v>
      </c>
      <c r="BQ124" s="64">
        <f t="shared" si="94"/>
        <v>54</v>
      </c>
      <c r="BR124" s="64">
        <f t="shared" si="94"/>
        <v>19896</v>
      </c>
      <c r="BS124" s="64">
        <f t="shared" si="94"/>
        <v>2</v>
      </c>
      <c r="BT124" s="64">
        <f t="shared" si="94"/>
        <v>512</v>
      </c>
      <c r="BU124" s="64">
        <f t="shared" si="94"/>
        <v>20774</v>
      </c>
      <c r="BV124" s="64">
        <f t="shared" si="94"/>
        <v>2</v>
      </c>
      <c r="BW124" s="64">
        <f t="shared" si="94"/>
        <v>536</v>
      </c>
      <c r="BX124" s="64">
        <f t="shared" si="94"/>
        <v>21614</v>
      </c>
      <c r="BY124" s="64">
        <f t="shared" si="94"/>
        <v>2</v>
      </c>
      <c r="BZ124" s="64">
        <f t="shared" si="94"/>
        <v>561</v>
      </c>
      <c r="CA124" s="64">
        <f t="shared" si="94"/>
        <v>22534</v>
      </c>
      <c r="CB124" s="64">
        <f t="shared" si="94"/>
        <v>2</v>
      </c>
      <c r="CC124" s="64">
        <f t="shared" si="94"/>
        <v>589</v>
      </c>
      <c r="CD124" s="64">
        <f t="shared" si="94"/>
        <v>23572</v>
      </c>
      <c r="CE124" s="64">
        <f t="shared" si="94"/>
        <v>2</v>
      </c>
      <c r="CF124" s="64">
        <f t="shared" si="94"/>
        <v>617</v>
      </c>
    </row>
    <row r="125" spans="1:85" ht="15.75" customHeight="1" x14ac:dyDescent="0.25">
      <c r="A125" s="21"/>
      <c r="B125" s="21"/>
      <c r="C125" s="21"/>
      <c r="D125" s="63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59"/>
      <c r="CE125" s="59"/>
      <c r="CF125" s="60"/>
    </row>
    <row r="126" spans="1:85" ht="30" customHeight="1" x14ac:dyDescent="0.25">
      <c r="A126" s="285" t="s">
        <v>312</v>
      </c>
      <c r="B126" s="285"/>
      <c r="C126" s="285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39"/>
      <c r="CB126" s="35"/>
      <c r="CC126" s="35"/>
      <c r="CD126" s="57"/>
      <c r="CE126" s="57"/>
      <c r="CF126" s="58"/>
    </row>
    <row r="127" spans="1:85" ht="27" customHeight="1" x14ac:dyDescent="0.25">
      <c r="A127" s="23" t="s">
        <v>269</v>
      </c>
      <c r="B127" s="23" t="s">
        <v>93</v>
      </c>
      <c r="C127" s="23" t="s">
        <v>270</v>
      </c>
      <c r="D127" s="22">
        <v>-1029</v>
      </c>
      <c r="E127" s="22">
        <v>0</v>
      </c>
      <c r="F127" s="22">
        <v>262</v>
      </c>
      <c r="G127" s="22">
        <v>-824</v>
      </c>
      <c r="H127" s="22"/>
      <c r="I127" s="22">
        <v>55</v>
      </c>
      <c r="J127" s="22">
        <v>-870</v>
      </c>
      <c r="K127" s="22">
        <v>0</v>
      </c>
      <c r="L127" s="22">
        <v>262</v>
      </c>
      <c r="M127" s="22">
        <v>-856</v>
      </c>
      <c r="N127" s="22"/>
      <c r="O127" s="22">
        <v>55</v>
      </c>
      <c r="P127" s="22">
        <v>-642</v>
      </c>
      <c r="Q127" s="22"/>
      <c r="R127" s="22">
        <v>262</v>
      </c>
      <c r="S127" s="22">
        <v>-966</v>
      </c>
      <c r="T127" s="22"/>
      <c r="U127" s="22">
        <v>55</v>
      </c>
      <c r="V127" s="22">
        <v>-259</v>
      </c>
      <c r="W127" s="22"/>
      <c r="X127" s="22">
        <v>262</v>
      </c>
      <c r="Y127" s="22">
        <v>-395</v>
      </c>
      <c r="Z127" s="22"/>
      <c r="AA127" s="22">
        <v>61</v>
      </c>
      <c r="AB127" s="22"/>
      <c r="AC127" s="22"/>
      <c r="AD127" s="22"/>
      <c r="AE127" s="22">
        <v>-947</v>
      </c>
      <c r="AF127" s="22"/>
      <c r="AG127" s="22">
        <v>55</v>
      </c>
      <c r="AH127" s="22"/>
      <c r="AI127" s="22"/>
      <c r="AJ127" s="22"/>
      <c r="AK127" s="22">
        <v>-893</v>
      </c>
      <c r="AL127" s="22"/>
      <c r="AM127" s="22">
        <v>55</v>
      </c>
      <c r="AN127" s="22"/>
      <c r="AO127" s="22"/>
      <c r="AP127" s="22"/>
      <c r="AQ127" s="22">
        <v>-1002</v>
      </c>
      <c r="AR127" s="22"/>
      <c r="AS127" s="22">
        <v>55</v>
      </c>
      <c r="AT127" s="22"/>
      <c r="AU127" s="22"/>
      <c r="AV127" s="22"/>
      <c r="AW127" s="22">
        <v>904</v>
      </c>
      <c r="AX127" s="22"/>
      <c r="AY127" s="22">
        <v>55</v>
      </c>
      <c r="AZ127" s="22"/>
      <c r="BA127" s="22"/>
      <c r="BB127" s="22"/>
      <c r="BC127" s="22">
        <v>-672</v>
      </c>
      <c r="BD127" s="22"/>
      <c r="BE127" s="22">
        <v>55</v>
      </c>
      <c r="BF127" s="22"/>
      <c r="BG127" s="22"/>
      <c r="BH127" s="22"/>
      <c r="BI127" s="22">
        <v>-1076</v>
      </c>
      <c r="BJ127" s="22"/>
      <c r="BK127" s="22">
        <v>55</v>
      </c>
      <c r="BL127" s="22"/>
      <c r="BM127" s="22"/>
      <c r="BN127" s="22"/>
      <c r="BO127" s="22"/>
      <c r="BP127" s="22"/>
      <c r="BQ127" s="22"/>
      <c r="BR127" s="22">
        <v>-4873</v>
      </c>
      <c r="BS127" s="22">
        <v>0</v>
      </c>
      <c r="BT127" s="22">
        <v>3160</v>
      </c>
      <c r="BU127" s="22">
        <v>158</v>
      </c>
      <c r="BV127" s="22">
        <v>10000</v>
      </c>
      <c r="BW127" s="22">
        <v>3317</v>
      </c>
      <c r="BX127" s="38">
        <v>5188</v>
      </c>
      <c r="BY127" s="22">
        <v>10000</v>
      </c>
      <c r="BZ127" s="22">
        <v>3482</v>
      </c>
      <c r="CA127" s="39">
        <v>172</v>
      </c>
      <c r="CB127" s="43">
        <v>10000</v>
      </c>
      <c r="CC127" s="35">
        <v>3655</v>
      </c>
      <c r="CD127" s="57">
        <v>181</v>
      </c>
      <c r="CE127" s="60">
        <v>10000</v>
      </c>
      <c r="CF127" s="58">
        <v>3837</v>
      </c>
      <c r="CG127" s="238"/>
    </row>
    <row r="128" spans="1:85" ht="24.6" customHeight="1" thickBot="1" x14ac:dyDescent="0.3">
      <c r="A128" s="23" t="s">
        <v>273</v>
      </c>
      <c r="B128" s="23" t="s">
        <v>90</v>
      </c>
      <c r="C128" s="23" t="s">
        <v>91</v>
      </c>
      <c r="D128" s="55">
        <v>1198</v>
      </c>
      <c r="E128" s="22">
        <v>0</v>
      </c>
      <c r="F128" s="22">
        <v>61</v>
      </c>
      <c r="G128" s="22">
        <v>1658</v>
      </c>
      <c r="H128" s="22">
        <v>538</v>
      </c>
      <c r="I128" s="22">
        <v>61</v>
      </c>
      <c r="J128" s="22">
        <v>1191</v>
      </c>
      <c r="K128" s="22">
        <v>11000</v>
      </c>
      <c r="L128" s="22">
        <v>61</v>
      </c>
      <c r="M128" s="22">
        <v>1624</v>
      </c>
      <c r="N128" s="22"/>
      <c r="O128" s="22">
        <v>61</v>
      </c>
      <c r="P128" s="22">
        <v>1186</v>
      </c>
      <c r="Q128" s="22">
        <v>4000</v>
      </c>
      <c r="R128" s="22">
        <v>62</v>
      </c>
      <c r="S128" s="22">
        <v>2221</v>
      </c>
      <c r="T128" s="22"/>
      <c r="U128" s="22">
        <v>61</v>
      </c>
      <c r="V128" s="22">
        <v>1197</v>
      </c>
      <c r="W128" s="22">
        <v>2000</v>
      </c>
      <c r="X128" s="22">
        <v>61</v>
      </c>
      <c r="Y128" s="22">
        <v>2190</v>
      </c>
      <c r="Z128" s="22"/>
      <c r="AA128" s="22">
        <v>55</v>
      </c>
      <c r="AB128" s="22"/>
      <c r="AC128" s="22"/>
      <c r="AD128" s="22"/>
      <c r="AE128" s="22">
        <v>1996</v>
      </c>
      <c r="AF128" s="22">
        <v>4275</v>
      </c>
      <c r="AG128" s="22">
        <v>61</v>
      </c>
      <c r="AH128" s="22"/>
      <c r="AI128" s="22"/>
      <c r="AJ128" s="22"/>
      <c r="AK128" s="22">
        <v>1948</v>
      </c>
      <c r="AL128" s="22">
        <v>-74</v>
      </c>
      <c r="AM128" s="22">
        <v>61</v>
      </c>
      <c r="AN128" s="22"/>
      <c r="AO128" s="22"/>
      <c r="AP128" s="22"/>
      <c r="AQ128" s="22">
        <v>2091</v>
      </c>
      <c r="AR128" s="22">
        <v>1790</v>
      </c>
      <c r="AS128" s="22">
        <v>61</v>
      </c>
      <c r="AT128" s="22"/>
      <c r="AU128" s="22"/>
      <c r="AV128" s="22"/>
      <c r="AW128" s="22">
        <v>2176</v>
      </c>
      <c r="AX128" s="22"/>
      <c r="AY128" s="22">
        <v>61</v>
      </c>
      <c r="AZ128" s="22"/>
      <c r="BA128" s="22"/>
      <c r="BB128" s="22"/>
      <c r="BC128" s="22">
        <v>1816</v>
      </c>
      <c r="BD128" s="22">
        <v>1382</v>
      </c>
      <c r="BE128" s="22">
        <v>61</v>
      </c>
      <c r="BF128" s="22"/>
      <c r="BG128" s="22"/>
      <c r="BH128" s="22"/>
      <c r="BI128" s="22">
        <v>1979</v>
      </c>
      <c r="BJ128" s="22">
        <v>4740</v>
      </c>
      <c r="BK128" s="22">
        <v>61</v>
      </c>
      <c r="BL128" s="22"/>
      <c r="BM128" s="22"/>
      <c r="BN128" s="22"/>
      <c r="BO128" s="22"/>
      <c r="BP128" s="22"/>
      <c r="BQ128" s="22"/>
      <c r="BR128" s="22">
        <v>20863</v>
      </c>
      <c r="BS128" s="22">
        <v>19300</v>
      </c>
      <c r="BT128" s="22">
        <v>735</v>
      </c>
      <c r="BU128" s="22">
        <v>21725</v>
      </c>
      <c r="BV128" s="22">
        <v>25000</v>
      </c>
      <c r="BW128" s="22">
        <v>771</v>
      </c>
      <c r="BX128" s="38">
        <v>22141</v>
      </c>
      <c r="BY128" s="22">
        <v>21388</v>
      </c>
      <c r="BZ128" s="22">
        <v>809</v>
      </c>
      <c r="CA128" s="39">
        <v>22748</v>
      </c>
      <c r="CB128" s="43">
        <v>20000</v>
      </c>
      <c r="CC128" s="35">
        <v>850</v>
      </c>
      <c r="CD128" s="57">
        <v>23234</v>
      </c>
      <c r="CE128" s="60">
        <v>20000</v>
      </c>
      <c r="CF128" s="58">
        <v>893</v>
      </c>
      <c r="CG128" s="238"/>
    </row>
    <row r="129" spans="1:85" ht="24.6" customHeight="1" thickBot="1" x14ac:dyDescent="0.3">
      <c r="A129" s="285" t="s">
        <v>333</v>
      </c>
      <c r="B129" s="285"/>
      <c r="C129" s="292"/>
      <c r="D129" s="64">
        <f>SUM(D127:D128)</f>
        <v>169</v>
      </c>
      <c r="E129" s="64">
        <f t="shared" ref="E129:CF129" si="102">SUM(E127:E128)</f>
        <v>0</v>
      </c>
      <c r="F129" s="64">
        <f t="shared" si="102"/>
        <v>323</v>
      </c>
      <c r="G129" s="64">
        <f>SUM(G127:G128)</f>
        <v>834</v>
      </c>
      <c r="H129" s="64">
        <f t="shared" ref="H129:I129" si="103">SUM(H127:H128)</f>
        <v>538</v>
      </c>
      <c r="I129" s="64">
        <f t="shared" si="103"/>
        <v>116</v>
      </c>
      <c r="J129" s="64">
        <f t="shared" si="102"/>
        <v>321</v>
      </c>
      <c r="K129" s="64">
        <f t="shared" si="102"/>
        <v>11000</v>
      </c>
      <c r="L129" s="64">
        <f t="shared" si="102"/>
        <v>323</v>
      </c>
      <c r="M129" s="64">
        <f>SUM(M127:M128)</f>
        <v>768</v>
      </c>
      <c r="N129" s="64">
        <f>SUM(N127:N128)</f>
        <v>0</v>
      </c>
      <c r="O129" s="64">
        <f>SUM(O127:O128)</f>
        <v>116</v>
      </c>
      <c r="P129" s="64">
        <f t="shared" si="102"/>
        <v>544</v>
      </c>
      <c r="Q129" s="64">
        <f t="shared" si="102"/>
        <v>4000</v>
      </c>
      <c r="R129" s="64">
        <f t="shared" si="102"/>
        <v>324</v>
      </c>
      <c r="S129" s="64">
        <f t="shared" ref="S129:X129" si="104">SUM(S127:S128)</f>
        <v>1255</v>
      </c>
      <c r="T129" s="64">
        <f t="shared" si="104"/>
        <v>0</v>
      </c>
      <c r="U129" s="64">
        <f t="shared" si="104"/>
        <v>116</v>
      </c>
      <c r="V129" s="64">
        <f t="shared" si="104"/>
        <v>938</v>
      </c>
      <c r="W129" s="64">
        <f t="shared" si="104"/>
        <v>2000</v>
      </c>
      <c r="X129" s="64">
        <f t="shared" si="104"/>
        <v>323</v>
      </c>
      <c r="Y129" s="64">
        <f t="shared" si="102"/>
        <v>1795</v>
      </c>
      <c r="Z129" s="64">
        <f t="shared" si="102"/>
        <v>0</v>
      </c>
      <c r="AA129" s="64">
        <f>SUM(AA127:AA128)</f>
        <v>116</v>
      </c>
      <c r="AB129" s="64">
        <f t="shared" ref="AB129:AD129" si="105">SUM(AB127:AB128)</f>
        <v>0</v>
      </c>
      <c r="AC129" s="64">
        <f t="shared" si="105"/>
        <v>0</v>
      </c>
      <c r="AD129" s="64">
        <f t="shared" si="105"/>
        <v>0</v>
      </c>
      <c r="AE129" s="64">
        <f t="shared" si="102"/>
        <v>1049</v>
      </c>
      <c r="AF129" s="64">
        <f t="shared" si="102"/>
        <v>4275</v>
      </c>
      <c r="AG129" s="64">
        <f t="shared" si="102"/>
        <v>116</v>
      </c>
      <c r="AH129" s="64">
        <f t="shared" ref="AH129:AJ129" si="106">SUM(AH127:AH128)</f>
        <v>0</v>
      </c>
      <c r="AI129" s="64">
        <f t="shared" si="106"/>
        <v>0</v>
      </c>
      <c r="AJ129" s="64">
        <f t="shared" si="106"/>
        <v>0</v>
      </c>
      <c r="AK129" s="64">
        <f t="shared" ref="AK129:AP129" si="107">SUM(AK127:AK128)</f>
        <v>1055</v>
      </c>
      <c r="AL129" s="64">
        <f t="shared" si="107"/>
        <v>-74</v>
      </c>
      <c r="AM129" s="64">
        <f t="shared" si="107"/>
        <v>116</v>
      </c>
      <c r="AN129" s="64">
        <f t="shared" si="107"/>
        <v>0</v>
      </c>
      <c r="AO129" s="64">
        <f t="shared" si="107"/>
        <v>0</v>
      </c>
      <c r="AP129" s="64">
        <f t="shared" si="107"/>
        <v>0</v>
      </c>
      <c r="AQ129" s="64">
        <f t="shared" si="102"/>
        <v>1089</v>
      </c>
      <c r="AR129" s="64">
        <f t="shared" si="102"/>
        <v>1790</v>
      </c>
      <c r="AS129" s="64">
        <f t="shared" si="102"/>
        <v>116</v>
      </c>
      <c r="AT129" s="64">
        <f t="shared" si="102"/>
        <v>0</v>
      </c>
      <c r="AU129" s="64">
        <f t="shared" si="102"/>
        <v>0</v>
      </c>
      <c r="AV129" s="64">
        <f t="shared" si="102"/>
        <v>0</v>
      </c>
      <c r="AW129" s="64">
        <f t="shared" ref="AW129:AY129" si="108">SUM(AW127:AW128)</f>
        <v>3080</v>
      </c>
      <c r="AX129" s="64">
        <f t="shared" si="108"/>
        <v>0</v>
      </c>
      <c r="AY129" s="64">
        <f t="shared" si="108"/>
        <v>116</v>
      </c>
      <c r="AZ129" s="64">
        <f t="shared" si="102"/>
        <v>0</v>
      </c>
      <c r="BA129" s="64">
        <f t="shared" si="102"/>
        <v>0</v>
      </c>
      <c r="BB129" s="64">
        <f t="shared" si="102"/>
        <v>0</v>
      </c>
      <c r="BC129" s="64">
        <f t="shared" ref="BC129:BH129" si="109">SUM(BC127:BC128)</f>
        <v>1144</v>
      </c>
      <c r="BD129" s="64">
        <f t="shared" si="109"/>
        <v>1382</v>
      </c>
      <c r="BE129" s="64">
        <f t="shared" si="109"/>
        <v>116</v>
      </c>
      <c r="BF129" s="64">
        <f t="shared" si="109"/>
        <v>0</v>
      </c>
      <c r="BG129" s="64">
        <f t="shared" si="109"/>
        <v>0</v>
      </c>
      <c r="BH129" s="64">
        <f t="shared" si="109"/>
        <v>0</v>
      </c>
      <c r="BI129" s="64">
        <f t="shared" si="102"/>
        <v>903</v>
      </c>
      <c r="BJ129" s="64">
        <f t="shared" si="102"/>
        <v>4740</v>
      </c>
      <c r="BK129" s="64">
        <f t="shared" si="102"/>
        <v>116</v>
      </c>
      <c r="BL129" s="64">
        <f t="shared" si="102"/>
        <v>0</v>
      </c>
      <c r="BM129" s="64">
        <f t="shared" si="102"/>
        <v>0</v>
      </c>
      <c r="BN129" s="64">
        <f t="shared" si="102"/>
        <v>0</v>
      </c>
      <c r="BO129" s="64">
        <f t="shared" si="102"/>
        <v>0</v>
      </c>
      <c r="BP129" s="64">
        <f t="shared" si="102"/>
        <v>0</v>
      </c>
      <c r="BQ129" s="64">
        <f t="shared" si="102"/>
        <v>0</v>
      </c>
      <c r="BR129" s="64">
        <f t="shared" si="102"/>
        <v>15990</v>
      </c>
      <c r="BS129" s="64">
        <f t="shared" si="102"/>
        <v>19300</v>
      </c>
      <c r="BT129" s="64">
        <f t="shared" si="102"/>
        <v>3895</v>
      </c>
      <c r="BU129" s="64">
        <f t="shared" si="102"/>
        <v>21883</v>
      </c>
      <c r="BV129" s="64">
        <f t="shared" si="102"/>
        <v>35000</v>
      </c>
      <c r="BW129" s="64">
        <f t="shared" si="102"/>
        <v>4088</v>
      </c>
      <c r="BX129" s="64">
        <f t="shared" si="102"/>
        <v>27329</v>
      </c>
      <c r="BY129" s="64">
        <f t="shared" si="102"/>
        <v>31388</v>
      </c>
      <c r="BZ129" s="64">
        <f t="shared" si="102"/>
        <v>4291</v>
      </c>
      <c r="CA129" s="64">
        <f t="shared" si="102"/>
        <v>22920</v>
      </c>
      <c r="CB129" s="64">
        <f t="shared" si="102"/>
        <v>30000</v>
      </c>
      <c r="CC129" s="64">
        <f t="shared" si="102"/>
        <v>4505</v>
      </c>
      <c r="CD129" s="64">
        <f t="shared" si="102"/>
        <v>23415</v>
      </c>
      <c r="CE129" s="64">
        <f t="shared" si="102"/>
        <v>30000</v>
      </c>
      <c r="CF129" s="64">
        <f t="shared" si="102"/>
        <v>4730</v>
      </c>
    </row>
    <row r="130" spans="1:85" ht="24.6" customHeight="1" thickBot="1" x14ac:dyDescent="0.3">
      <c r="A130" s="282" t="s">
        <v>334</v>
      </c>
      <c r="B130" s="282"/>
      <c r="C130" s="291"/>
      <c r="D130" s="64">
        <f>D129+D124+D119+D114</f>
        <v>149719</v>
      </c>
      <c r="E130" s="64">
        <f t="shared" ref="E130:CF130" si="110">E129+E124+E119+E114</f>
        <v>6000</v>
      </c>
      <c r="F130" s="64">
        <f t="shared" si="110"/>
        <v>262286</v>
      </c>
      <c r="G130" s="64">
        <f>G129+G124+G119+G114</f>
        <v>155901</v>
      </c>
      <c r="H130" s="64">
        <f t="shared" ref="H130:I130" si="111">H129+H124+H119+H114</f>
        <v>56974</v>
      </c>
      <c r="I130" s="64">
        <f t="shared" si="111"/>
        <v>192462</v>
      </c>
      <c r="J130" s="64">
        <f t="shared" si="110"/>
        <v>153127</v>
      </c>
      <c r="K130" s="64">
        <f t="shared" si="110"/>
        <v>59325</v>
      </c>
      <c r="L130" s="64">
        <f t="shared" si="110"/>
        <v>131617</v>
      </c>
      <c r="M130" s="64">
        <f t="shared" si="110"/>
        <v>199581</v>
      </c>
      <c r="N130" s="64">
        <f t="shared" si="110"/>
        <v>38235</v>
      </c>
      <c r="O130" s="64">
        <f t="shared" si="110"/>
        <v>148372</v>
      </c>
      <c r="P130" s="64">
        <f t="shared" si="110"/>
        <v>148903</v>
      </c>
      <c r="Q130" s="64">
        <f t="shared" si="110"/>
        <v>37003</v>
      </c>
      <c r="R130" s="64">
        <f t="shared" si="110"/>
        <v>124096</v>
      </c>
      <c r="S130" s="64">
        <f t="shared" si="110"/>
        <v>177612</v>
      </c>
      <c r="T130" s="64">
        <f t="shared" si="110"/>
        <v>19999</v>
      </c>
      <c r="U130" s="64">
        <f t="shared" si="110"/>
        <v>127402</v>
      </c>
      <c r="V130" s="64">
        <f t="shared" ref="V130:X130" si="112">V129+V124+V119+V114</f>
        <v>152302</v>
      </c>
      <c r="W130" s="64">
        <f t="shared" si="112"/>
        <v>55250</v>
      </c>
      <c r="X130" s="64">
        <f t="shared" si="112"/>
        <v>127366</v>
      </c>
      <c r="Y130" s="64">
        <f t="shared" si="110"/>
        <v>165440</v>
      </c>
      <c r="Z130" s="64">
        <f t="shared" si="110"/>
        <v>34314</v>
      </c>
      <c r="AA130" s="64">
        <f t="shared" si="110"/>
        <v>113942</v>
      </c>
      <c r="AB130" s="64">
        <f t="shared" ref="AB130:AD130" si="113">AB129+AB124+AB119+AB114</f>
        <v>149587</v>
      </c>
      <c r="AC130" s="64">
        <f t="shared" si="113"/>
        <v>34227</v>
      </c>
      <c r="AD130" s="64">
        <f t="shared" si="113"/>
        <v>120822</v>
      </c>
      <c r="AE130" s="64">
        <f t="shared" si="110"/>
        <v>174888</v>
      </c>
      <c r="AF130" s="64">
        <f t="shared" si="110"/>
        <v>47618</v>
      </c>
      <c r="AG130" s="64">
        <f t="shared" si="110"/>
        <v>115820</v>
      </c>
      <c r="AH130" s="64">
        <f t="shared" ref="AH130:AP130" si="114">AH129+AH124+AH119+AH114</f>
        <v>136178</v>
      </c>
      <c r="AI130" s="64">
        <f t="shared" si="114"/>
        <v>36802</v>
      </c>
      <c r="AJ130" s="64">
        <f t="shared" si="114"/>
        <v>199643</v>
      </c>
      <c r="AK130" s="64">
        <f t="shared" si="114"/>
        <v>160633</v>
      </c>
      <c r="AL130" s="64">
        <f t="shared" si="114"/>
        <v>42231</v>
      </c>
      <c r="AM130" s="64">
        <f t="shared" si="114"/>
        <v>186369</v>
      </c>
      <c r="AN130" s="64">
        <f t="shared" si="114"/>
        <v>142757</v>
      </c>
      <c r="AO130" s="64">
        <f t="shared" si="114"/>
        <v>36687</v>
      </c>
      <c r="AP130" s="64">
        <f t="shared" si="114"/>
        <v>105299</v>
      </c>
      <c r="AQ130" s="64">
        <f t="shared" si="110"/>
        <v>156606</v>
      </c>
      <c r="AR130" s="64">
        <f t="shared" si="110"/>
        <v>14542</v>
      </c>
      <c r="AS130" s="64">
        <f t="shared" si="110"/>
        <v>106337</v>
      </c>
      <c r="AT130" s="64">
        <f t="shared" si="110"/>
        <v>128860</v>
      </c>
      <c r="AU130" s="64">
        <f t="shared" si="110"/>
        <v>18345</v>
      </c>
      <c r="AV130" s="64">
        <f t="shared" si="110"/>
        <v>99603</v>
      </c>
      <c r="AW130" s="64">
        <f t="shared" ref="AW130:AY130" si="115">AW129+AW124+AW119+AW114</f>
        <v>153424</v>
      </c>
      <c r="AX130" s="64">
        <f t="shared" si="115"/>
        <v>1978</v>
      </c>
      <c r="AY130" s="64">
        <f t="shared" si="115"/>
        <v>111982</v>
      </c>
      <c r="AZ130" s="64">
        <f t="shared" si="110"/>
        <v>146772</v>
      </c>
      <c r="BA130" s="64">
        <f t="shared" si="110"/>
        <v>26500</v>
      </c>
      <c r="BB130" s="64">
        <f t="shared" si="110"/>
        <v>222357</v>
      </c>
      <c r="BC130" s="64">
        <f t="shared" si="110"/>
        <v>152572</v>
      </c>
      <c r="BD130" s="64">
        <f t="shared" si="110"/>
        <v>27612</v>
      </c>
      <c r="BE130" s="64">
        <f t="shared" si="110"/>
        <v>153174</v>
      </c>
      <c r="BF130" s="64">
        <f t="shared" ref="BF130:BH130" si="116">BF129+BF124+BF119+BF114</f>
        <v>132496</v>
      </c>
      <c r="BG130" s="64">
        <f t="shared" si="116"/>
        <v>29582</v>
      </c>
      <c r="BH130" s="64">
        <f t="shared" si="116"/>
        <v>98238</v>
      </c>
      <c r="BI130" s="64">
        <f t="shared" si="110"/>
        <v>131760</v>
      </c>
      <c r="BJ130" s="64">
        <f t="shared" si="110"/>
        <v>7616</v>
      </c>
      <c r="BK130" s="64">
        <f t="shared" si="110"/>
        <v>73596</v>
      </c>
      <c r="BL130" s="64">
        <f t="shared" si="110"/>
        <v>144947</v>
      </c>
      <c r="BM130" s="64">
        <f t="shared" si="110"/>
        <v>16711</v>
      </c>
      <c r="BN130" s="64">
        <f t="shared" si="110"/>
        <v>110325</v>
      </c>
      <c r="BO130" s="64">
        <f t="shared" si="110"/>
        <v>311774</v>
      </c>
      <c r="BP130" s="64">
        <f t="shared" si="110"/>
        <v>6400</v>
      </c>
      <c r="BQ130" s="64">
        <f t="shared" si="110"/>
        <v>114620</v>
      </c>
      <c r="BR130" s="64">
        <f t="shared" si="110"/>
        <v>1911429</v>
      </c>
      <c r="BS130" s="64">
        <f t="shared" si="110"/>
        <v>365131</v>
      </c>
      <c r="BT130" s="64">
        <f t="shared" si="110"/>
        <v>1718876</v>
      </c>
      <c r="BU130" s="64">
        <f t="shared" si="110"/>
        <v>2051535</v>
      </c>
      <c r="BV130" s="64">
        <f t="shared" si="110"/>
        <v>399871</v>
      </c>
      <c r="BW130" s="64">
        <f t="shared" si="110"/>
        <v>1821809</v>
      </c>
      <c r="BX130" s="64">
        <f t="shared" si="110"/>
        <v>2174299</v>
      </c>
      <c r="BY130" s="64">
        <f t="shared" si="110"/>
        <v>399582</v>
      </c>
      <c r="BZ130" s="64">
        <f t="shared" si="110"/>
        <v>1948547</v>
      </c>
      <c r="CA130" s="64">
        <f t="shared" si="110"/>
        <v>2275900</v>
      </c>
      <c r="CB130" s="64">
        <f t="shared" si="110"/>
        <v>418353</v>
      </c>
      <c r="CC130" s="64">
        <f t="shared" si="110"/>
        <v>2026636</v>
      </c>
      <c r="CD130" s="64">
        <f t="shared" si="110"/>
        <v>2383211</v>
      </c>
      <c r="CE130" s="64">
        <f t="shared" si="110"/>
        <v>394966</v>
      </c>
      <c r="CF130" s="64">
        <f t="shared" si="110"/>
        <v>2108813</v>
      </c>
    </row>
    <row r="131" spans="1:85" ht="15" customHeight="1" x14ac:dyDescent="0.25">
      <c r="A131" s="23"/>
      <c r="B131" s="23"/>
      <c r="C131" s="23"/>
      <c r="D131" s="63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59"/>
      <c r="CE131" s="59"/>
      <c r="CF131" s="60"/>
    </row>
    <row r="132" spans="1:85" ht="29.25" customHeight="1" x14ac:dyDescent="0.25">
      <c r="A132" s="286" t="s">
        <v>94</v>
      </c>
      <c r="B132" s="286"/>
      <c r="C132" s="286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39"/>
      <c r="CB132" s="35"/>
      <c r="CC132" s="35"/>
      <c r="CD132" s="57"/>
      <c r="CE132" s="57"/>
      <c r="CF132" s="58"/>
    </row>
    <row r="133" spans="1:85" ht="20.100000000000001" customHeight="1" x14ac:dyDescent="0.25">
      <c r="A133" s="23" t="s">
        <v>219</v>
      </c>
      <c r="B133" s="23" t="s">
        <v>101</v>
      </c>
      <c r="C133" s="23" t="s">
        <v>100</v>
      </c>
      <c r="D133" s="22">
        <v>-2180</v>
      </c>
      <c r="E133" s="22">
        <v>0</v>
      </c>
      <c r="F133" s="22">
        <v>42</v>
      </c>
      <c r="G133" s="22">
        <v>9860</v>
      </c>
      <c r="H133" s="22">
        <v>0</v>
      </c>
      <c r="I133" s="22">
        <v>42</v>
      </c>
      <c r="J133" s="22">
        <v>-2120</v>
      </c>
      <c r="K133" s="22"/>
      <c r="L133" s="22">
        <v>41</v>
      </c>
      <c r="M133" s="22">
        <v>-2237</v>
      </c>
      <c r="N133" s="22"/>
      <c r="O133" s="22">
        <v>41</v>
      </c>
      <c r="P133" s="22">
        <v>-1273</v>
      </c>
      <c r="Q133" s="22">
        <v>10</v>
      </c>
      <c r="R133" s="22">
        <v>41</v>
      </c>
      <c r="S133" s="22">
        <v>-1766</v>
      </c>
      <c r="T133" s="22"/>
      <c r="U133" s="22">
        <v>41</v>
      </c>
      <c r="V133" s="22">
        <v>-1970</v>
      </c>
      <c r="W133" s="22">
        <v>0</v>
      </c>
      <c r="X133" s="22">
        <v>41</v>
      </c>
      <c r="Y133" s="22">
        <v>-715</v>
      </c>
      <c r="Z133" s="22">
        <v>10</v>
      </c>
      <c r="AA133" s="22">
        <v>41</v>
      </c>
      <c r="AB133" s="22">
        <v>-1757</v>
      </c>
      <c r="AC133" s="22">
        <v>0</v>
      </c>
      <c r="AD133" s="22">
        <v>42</v>
      </c>
      <c r="AE133" s="22">
        <v>863</v>
      </c>
      <c r="AF133" s="22"/>
      <c r="AG133" s="22">
        <v>931</v>
      </c>
      <c r="AH133" s="22">
        <v>-975</v>
      </c>
      <c r="AI133" s="22">
        <v>10</v>
      </c>
      <c r="AJ133" s="22">
        <v>42</v>
      </c>
      <c r="AK133" s="22">
        <v>-292</v>
      </c>
      <c r="AL133" s="22"/>
      <c r="AM133" s="22">
        <v>41</v>
      </c>
      <c r="AN133" s="22">
        <v>848</v>
      </c>
      <c r="AO133" s="22">
        <v>0</v>
      </c>
      <c r="AP133" s="22">
        <v>42</v>
      </c>
      <c r="AQ133" s="22">
        <v>-2058</v>
      </c>
      <c r="AR133" s="22">
        <v>5</v>
      </c>
      <c r="AS133" s="22">
        <v>41</v>
      </c>
      <c r="AT133" s="22">
        <v>-1003</v>
      </c>
      <c r="AU133" s="22">
        <v>0</v>
      </c>
      <c r="AV133" s="22">
        <v>42</v>
      </c>
      <c r="AW133" s="22">
        <v>-2559</v>
      </c>
      <c r="AX133" s="22"/>
      <c r="AY133" s="22">
        <v>41</v>
      </c>
      <c r="AZ133" s="22">
        <v>-882</v>
      </c>
      <c r="BA133" s="22">
        <v>5</v>
      </c>
      <c r="BB133" s="22">
        <v>42</v>
      </c>
      <c r="BC133" s="22">
        <v>-2005</v>
      </c>
      <c r="BD133" s="22"/>
      <c r="BE133" s="22">
        <v>41</v>
      </c>
      <c r="BF133" s="22">
        <v>195</v>
      </c>
      <c r="BG133" s="22">
        <v>0</v>
      </c>
      <c r="BH133" s="22">
        <v>42</v>
      </c>
      <c r="BI133" s="22">
        <v>-2762</v>
      </c>
      <c r="BJ133" s="22"/>
      <c r="BK133" s="22">
        <v>81</v>
      </c>
      <c r="BL133" s="22">
        <v>-1619</v>
      </c>
      <c r="BM133" s="22">
        <v>0</v>
      </c>
      <c r="BN133" s="22">
        <v>42</v>
      </c>
      <c r="BO133" s="22">
        <v>14268</v>
      </c>
      <c r="BP133" s="22">
        <v>0</v>
      </c>
      <c r="BQ133" s="22">
        <v>73</v>
      </c>
      <c r="BR133" s="22">
        <v>1530</v>
      </c>
      <c r="BS133" s="22">
        <v>25</v>
      </c>
      <c r="BT133" s="22">
        <v>532</v>
      </c>
      <c r="BU133" s="22">
        <v>1082</v>
      </c>
      <c r="BV133" s="22">
        <v>28</v>
      </c>
      <c r="BW133" s="22">
        <v>554</v>
      </c>
      <c r="BX133" s="38">
        <v>1130</v>
      </c>
      <c r="BY133" s="22">
        <v>23</v>
      </c>
      <c r="BZ133" s="22">
        <v>577</v>
      </c>
      <c r="CA133" s="39">
        <v>1182</v>
      </c>
      <c r="CB133" s="35">
        <v>25</v>
      </c>
      <c r="CC133" s="35">
        <v>601</v>
      </c>
      <c r="CD133" s="57">
        <v>1238</v>
      </c>
      <c r="CE133" s="57">
        <v>25</v>
      </c>
      <c r="CF133" s="58">
        <v>626</v>
      </c>
      <c r="CG133" s="238"/>
    </row>
    <row r="134" spans="1:85" ht="22.5" customHeight="1" x14ac:dyDescent="0.25">
      <c r="A134" s="21" t="s">
        <v>278</v>
      </c>
      <c r="B134" s="21" t="s">
        <v>279</v>
      </c>
      <c r="C134" s="21" t="s">
        <v>280</v>
      </c>
      <c r="D134" s="22">
        <v>227</v>
      </c>
      <c r="E134" s="22">
        <v>0</v>
      </c>
      <c r="F134" s="22">
        <v>2</v>
      </c>
      <c r="G134" s="22">
        <v>294</v>
      </c>
      <c r="H134" s="22">
        <v>0</v>
      </c>
      <c r="I134" s="22">
        <v>2</v>
      </c>
      <c r="J134" s="22">
        <v>227</v>
      </c>
      <c r="K134" s="22"/>
      <c r="L134" s="22">
        <v>2</v>
      </c>
      <c r="M134" s="22">
        <v>391</v>
      </c>
      <c r="N134" s="22"/>
      <c r="O134" s="22">
        <v>2</v>
      </c>
      <c r="P134" s="22">
        <v>227</v>
      </c>
      <c r="Q134" s="22"/>
      <c r="R134" s="22">
        <v>2</v>
      </c>
      <c r="S134" s="22">
        <v>297</v>
      </c>
      <c r="T134" s="22"/>
      <c r="U134" s="22">
        <v>2</v>
      </c>
      <c r="V134" s="22">
        <v>227</v>
      </c>
      <c r="W134" s="22"/>
      <c r="X134" s="22">
        <v>2</v>
      </c>
      <c r="Y134" s="22">
        <v>294</v>
      </c>
      <c r="Z134" s="22"/>
      <c r="AA134" s="22">
        <v>2</v>
      </c>
      <c r="AB134" s="22">
        <v>227</v>
      </c>
      <c r="AC134" s="22"/>
      <c r="AD134" s="22">
        <v>2</v>
      </c>
      <c r="AE134" s="22">
        <v>295</v>
      </c>
      <c r="AF134" s="22"/>
      <c r="AG134" s="22">
        <v>2</v>
      </c>
      <c r="AH134" s="22">
        <v>242</v>
      </c>
      <c r="AI134" s="22"/>
      <c r="AJ134" s="22">
        <v>2</v>
      </c>
      <c r="AK134" s="22">
        <v>474</v>
      </c>
      <c r="AL134" s="22"/>
      <c r="AM134" s="22">
        <v>2</v>
      </c>
      <c r="AN134" s="22">
        <v>254</v>
      </c>
      <c r="AO134" s="22"/>
      <c r="AP134" s="22">
        <v>2</v>
      </c>
      <c r="AQ134" s="22">
        <v>133</v>
      </c>
      <c r="AR134" s="22"/>
      <c r="AS134" s="22">
        <v>2</v>
      </c>
      <c r="AT134" s="22">
        <v>227</v>
      </c>
      <c r="AU134" s="22"/>
      <c r="AV134" s="22">
        <v>2</v>
      </c>
      <c r="AW134" s="22">
        <v>134</v>
      </c>
      <c r="AX134" s="22"/>
      <c r="AY134" s="22">
        <v>2</v>
      </c>
      <c r="AZ134" s="22">
        <v>247</v>
      </c>
      <c r="BA134" s="22"/>
      <c r="BB134" s="22">
        <v>2</v>
      </c>
      <c r="BC134" s="22">
        <v>131</v>
      </c>
      <c r="BD134" s="22"/>
      <c r="BE134" s="22">
        <v>2</v>
      </c>
      <c r="BF134" s="22">
        <v>227</v>
      </c>
      <c r="BG134" s="22"/>
      <c r="BH134" s="22">
        <v>2</v>
      </c>
      <c r="BI134" s="22">
        <v>292</v>
      </c>
      <c r="BJ134" s="22"/>
      <c r="BK134" s="22">
        <v>2</v>
      </c>
      <c r="BL134" s="22">
        <v>231</v>
      </c>
      <c r="BM134" s="22"/>
      <c r="BN134" s="22">
        <v>2</v>
      </c>
      <c r="BO134" s="22">
        <v>2021</v>
      </c>
      <c r="BP134" s="22"/>
      <c r="BQ134" s="22">
        <v>3</v>
      </c>
      <c r="BR134" s="22">
        <v>4582</v>
      </c>
      <c r="BS134" s="22"/>
      <c r="BT134" s="22">
        <v>27</v>
      </c>
      <c r="BU134" s="22">
        <v>4795</v>
      </c>
      <c r="BV134" s="22"/>
      <c r="BW134" s="22">
        <v>29</v>
      </c>
      <c r="BX134" s="22">
        <v>4983</v>
      </c>
      <c r="BY134" s="22"/>
      <c r="BZ134" s="22">
        <v>30</v>
      </c>
      <c r="CA134" s="39">
        <v>5210</v>
      </c>
      <c r="CB134" s="35"/>
      <c r="CC134" s="35">
        <v>32</v>
      </c>
      <c r="CD134" s="57">
        <v>5453</v>
      </c>
      <c r="CE134" s="57"/>
      <c r="CF134" s="58">
        <v>33</v>
      </c>
      <c r="CG134" s="238"/>
    </row>
    <row r="135" spans="1:85" ht="22.5" customHeight="1" x14ac:dyDescent="0.25">
      <c r="A135" s="21" t="s">
        <v>281</v>
      </c>
      <c r="B135" s="21" t="s">
        <v>282</v>
      </c>
      <c r="C135" s="21" t="s">
        <v>283</v>
      </c>
      <c r="D135" s="22">
        <v>428</v>
      </c>
      <c r="E135" s="22">
        <v>0</v>
      </c>
      <c r="F135" s="22">
        <v>5</v>
      </c>
      <c r="G135" s="22">
        <v>824</v>
      </c>
      <c r="H135" s="22">
        <v>0</v>
      </c>
      <c r="I135" s="22">
        <v>5</v>
      </c>
      <c r="J135" s="22">
        <v>430</v>
      </c>
      <c r="K135" s="22"/>
      <c r="L135" s="22">
        <v>5</v>
      </c>
      <c r="M135" s="22">
        <v>718</v>
      </c>
      <c r="N135" s="22"/>
      <c r="O135" s="22">
        <v>5</v>
      </c>
      <c r="P135" s="22">
        <v>428</v>
      </c>
      <c r="Q135" s="22"/>
      <c r="R135" s="22">
        <v>5</v>
      </c>
      <c r="S135" s="22">
        <v>725</v>
      </c>
      <c r="T135" s="22"/>
      <c r="U135" s="22">
        <v>5</v>
      </c>
      <c r="V135" s="22">
        <v>428</v>
      </c>
      <c r="W135" s="22"/>
      <c r="X135" s="22">
        <v>5</v>
      </c>
      <c r="Y135" s="22">
        <v>785</v>
      </c>
      <c r="Z135" s="22"/>
      <c r="AA135" s="22">
        <v>5</v>
      </c>
      <c r="AB135" s="22">
        <v>433</v>
      </c>
      <c r="AC135" s="22"/>
      <c r="AD135" s="22">
        <v>5</v>
      </c>
      <c r="AE135" s="22">
        <v>794</v>
      </c>
      <c r="AF135" s="22"/>
      <c r="AG135" s="22">
        <v>5</v>
      </c>
      <c r="AH135" s="22">
        <v>428</v>
      </c>
      <c r="AI135" s="22"/>
      <c r="AJ135" s="22">
        <v>5</v>
      </c>
      <c r="AK135" s="22">
        <v>815</v>
      </c>
      <c r="AL135" s="22"/>
      <c r="AM135" s="22">
        <v>5</v>
      </c>
      <c r="AN135" s="22">
        <v>431</v>
      </c>
      <c r="AO135" s="22"/>
      <c r="AP135" s="22">
        <v>5</v>
      </c>
      <c r="AQ135" s="22">
        <v>750</v>
      </c>
      <c r="AR135" s="22"/>
      <c r="AS135" s="22">
        <v>5</v>
      </c>
      <c r="AT135" s="22">
        <v>428</v>
      </c>
      <c r="AU135" s="22"/>
      <c r="AV135" s="22">
        <v>5</v>
      </c>
      <c r="AW135" s="22">
        <v>736</v>
      </c>
      <c r="AX135" s="22"/>
      <c r="AY135" s="22">
        <v>5</v>
      </c>
      <c r="AZ135" s="22">
        <v>428</v>
      </c>
      <c r="BA135" s="22"/>
      <c r="BB135" s="22">
        <v>5</v>
      </c>
      <c r="BC135" s="22">
        <v>732</v>
      </c>
      <c r="BD135" s="22"/>
      <c r="BE135" s="22">
        <v>5</v>
      </c>
      <c r="BF135" s="22">
        <v>442</v>
      </c>
      <c r="BG135" s="22"/>
      <c r="BH135" s="22">
        <v>5</v>
      </c>
      <c r="BI135" s="22">
        <v>927</v>
      </c>
      <c r="BJ135" s="22"/>
      <c r="BK135" s="22">
        <v>5</v>
      </c>
      <c r="BL135" s="22">
        <v>437</v>
      </c>
      <c r="BM135" s="22"/>
      <c r="BN135" s="22">
        <v>5</v>
      </c>
      <c r="BO135" s="22">
        <v>5653</v>
      </c>
      <c r="BP135" s="22"/>
      <c r="BQ135" s="22">
        <v>4</v>
      </c>
      <c r="BR135" s="22">
        <v>10395</v>
      </c>
      <c r="BS135" s="22"/>
      <c r="BT135" s="22">
        <v>55</v>
      </c>
      <c r="BU135" s="22">
        <v>10872</v>
      </c>
      <c r="BV135" s="22"/>
      <c r="BW135" s="22">
        <v>57</v>
      </c>
      <c r="BX135" s="22">
        <v>11315</v>
      </c>
      <c r="BY135" s="22"/>
      <c r="BZ135" s="22">
        <v>60</v>
      </c>
      <c r="CA135" s="39">
        <v>11824</v>
      </c>
      <c r="CB135" s="35"/>
      <c r="CC135" s="35">
        <v>63</v>
      </c>
      <c r="CD135" s="57">
        <v>12377</v>
      </c>
      <c r="CE135" s="57"/>
      <c r="CF135" s="58">
        <v>66</v>
      </c>
      <c r="CG135" s="238"/>
    </row>
    <row r="136" spans="1:85" ht="22.5" customHeight="1" x14ac:dyDescent="0.25">
      <c r="A136" s="21" t="s">
        <v>284</v>
      </c>
      <c r="B136" s="21" t="s">
        <v>285</v>
      </c>
      <c r="C136" s="21" t="s">
        <v>286</v>
      </c>
      <c r="D136" s="22">
        <v>348</v>
      </c>
      <c r="E136" s="22">
        <v>0</v>
      </c>
      <c r="F136" s="22">
        <v>2</v>
      </c>
      <c r="G136" s="22">
        <v>451</v>
      </c>
      <c r="H136" s="22">
        <v>0</v>
      </c>
      <c r="I136" s="22">
        <v>2</v>
      </c>
      <c r="J136" s="22">
        <v>348</v>
      </c>
      <c r="K136" s="22"/>
      <c r="L136" s="22">
        <v>2</v>
      </c>
      <c r="M136" s="22">
        <v>323</v>
      </c>
      <c r="N136" s="22"/>
      <c r="O136" s="22">
        <v>2</v>
      </c>
      <c r="P136" s="22">
        <v>348</v>
      </c>
      <c r="Q136" s="22"/>
      <c r="R136" s="22">
        <v>2</v>
      </c>
      <c r="S136" s="22">
        <v>325</v>
      </c>
      <c r="T136" s="22"/>
      <c r="U136" s="22">
        <v>2</v>
      </c>
      <c r="V136" s="22">
        <v>348</v>
      </c>
      <c r="W136" s="22"/>
      <c r="X136" s="22">
        <v>2</v>
      </c>
      <c r="Y136" s="22">
        <v>330</v>
      </c>
      <c r="Z136" s="22"/>
      <c r="AA136" s="22">
        <v>2</v>
      </c>
      <c r="AB136" s="22">
        <v>348</v>
      </c>
      <c r="AC136" s="22"/>
      <c r="AD136" s="22">
        <v>2</v>
      </c>
      <c r="AE136" s="22">
        <v>324</v>
      </c>
      <c r="AF136" s="22"/>
      <c r="AG136" s="22">
        <v>2</v>
      </c>
      <c r="AH136" s="22">
        <v>346</v>
      </c>
      <c r="AI136" s="22"/>
      <c r="AJ136" s="22">
        <v>2</v>
      </c>
      <c r="AK136" s="22">
        <v>321</v>
      </c>
      <c r="AL136" s="22"/>
      <c r="AM136" s="22">
        <v>2</v>
      </c>
      <c r="AN136" s="22">
        <v>352</v>
      </c>
      <c r="AO136" s="22"/>
      <c r="AP136" s="22">
        <v>2</v>
      </c>
      <c r="AQ136" s="22">
        <v>323</v>
      </c>
      <c r="AR136" s="22"/>
      <c r="AS136" s="22">
        <v>2</v>
      </c>
      <c r="AT136" s="22">
        <v>348</v>
      </c>
      <c r="AU136" s="22"/>
      <c r="AV136" s="22">
        <v>2</v>
      </c>
      <c r="AW136" s="22">
        <v>354</v>
      </c>
      <c r="AX136" s="22"/>
      <c r="AY136" s="22">
        <v>2</v>
      </c>
      <c r="AZ136" s="22">
        <v>365</v>
      </c>
      <c r="BA136" s="22"/>
      <c r="BB136" s="22">
        <v>2</v>
      </c>
      <c r="BC136" s="22">
        <v>319</v>
      </c>
      <c r="BD136" s="22"/>
      <c r="BE136" s="22">
        <v>2</v>
      </c>
      <c r="BF136" s="22">
        <v>348</v>
      </c>
      <c r="BG136" s="22"/>
      <c r="BH136" s="22">
        <v>2</v>
      </c>
      <c r="BI136" s="22">
        <v>325</v>
      </c>
      <c r="BJ136" s="22"/>
      <c r="BK136" s="22">
        <v>2</v>
      </c>
      <c r="BL136" s="22">
        <v>358</v>
      </c>
      <c r="BM136" s="22"/>
      <c r="BN136" s="22">
        <v>2</v>
      </c>
      <c r="BO136" s="22">
        <v>809</v>
      </c>
      <c r="BP136" s="22"/>
      <c r="BQ136" s="22">
        <v>3</v>
      </c>
      <c r="BR136" s="22">
        <v>4663</v>
      </c>
      <c r="BS136" s="22"/>
      <c r="BT136" s="22">
        <v>27</v>
      </c>
      <c r="BU136" s="22">
        <v>4875</v>
      </c>
      <c r="BV136" s="22"/>
      <c r="BW136" s="22">
        <v>29</v>
      </c>
      <c r="BX136" s="22">
        <v>5050</v>
      </c>
      <c r="BY136" s="22"/>
      <c r="BZ136" s="22">
        <v>30</v>
      </c>
      <c r="CA136" s="39">
        <v>5267</v>
      </c>
      <c r="CB136" s="35"/>
      <c r="CC136" s="35">
        <v>32</v>
      </c>
      <c r="CD136" s="57">
        <v>5506</v>
      </c>
      <c r="CE136" s="57"/>
      <c r="CF136" s="58">
        <v>33</v>
      </c>
      <c r="CG136" s="238"/>
    </row>
    <row r="137" spans="1:85" ht="22.5" customHeight="1" x14ac:dyDescent="0.25">
      <c r="A137" s="21" t="s">
        <v>287</v>
      </c>
      <c r="B137" s="21" t="s">
        <v>288</v>
      </c>
      <c r="C137" s="21" t="s">
        <v>289</v>
      </c>
      <c r="D137" s="22">
        <v>587</v>
      </c>
      <c r="E137" s="22">
        <v>0</v>
      </c>
      <c r="F137" s="22">
        <v>5</v>
      </c>
      <c r="G137" s="22">
        <v>523</v>
      </c>
      <c r="H137" s="22">
        <v>0</v>
      </c>
      <c r="I137" s="22">
        <v>5</v>
      </c>
      <c r="J137" s="22">
        <v>587</v>
      </c>
      <c r="K137" s="22"/>
      <c r="L137" s="22">
        <v>5</v>
      </c>
      <c r="M137" s="22">
        <v>554</v>
      </c>
      <c r="N137" s="22"/>
      <c r="O137" s="22">
        <v>5</v>
      </c>
      <c r="P137" s="22">
        <v>587</v>
      </c>
      <c r="Q137" s="22"/>
      <c r="R137" s="22">
        <v>5</v>
      </c>
      <c r="S137" s="22">
        <v>526</v>
      </c>
      <c r="T137" s="22"/>
      <c r="U137" s="22">
        <v>5</v>
      </c>
      <c r="V137" s="22">
        <v>587</v>
      </c>
      <c r="W137" s="22"/>
      <c r="X137" s="22">
        <v>5</v>
      </c>
      <c r="Y137" s="22">
        <v>555</v>
      </c>
      <c r="Z137" s="22"/>
      <c r="AA137" s="22">
        <v>5</v>
      </c>
      <c r="AB137" s="22">
        <v>587</v>
      </c>
      <c r="AC137" s="22"/>
      <c r="AD137" s="22">
        <v>5</v>
      </c>
      <c r="AE137" s="22">
        <v>447</v>
      </c>
      <c r="AF137" s="22"/>
      <c r="AG137" s="22">
        <v>5</v>
      </c>
      <c r="AH137" s="22">
        <v>586</v>
      </c>
      <c r="AI137" s="22"/>
      <c r="AJ137" s="22">
        <v>5</v>
      </c>
      <c r="AK137" s="22">
        <v>468</v>
      </c>
      <c r="AL137" s="22"/>
      <c r="AM137" s="22">
        <v>5</v>
      </c>
      <c r="AN137" s="22">
        <v>587</v>
      </c>
      <c r="AO137" s="22"/>
      <c r="AP137" s="22">
        <v>5</v>
      </c>
      <c r="AQ137" s="22">
        <v>444</v>
      </c>
      <c r="AR137" s="22"/>
      <c r="AS137" s="22">
        <v>5</v>
      </c>
      <c r="AT137" s="22">
        <v>587</v>
      </c>
      <c r="AU137" s="22"/>
      <c r="AV137" s="22">
        <v>5</v>
      </c>
      <c r="AW137" s="22">
        <v>444</v>
      </c>
      <c r="AX137" s="22"/>
      <c r="AY137" s="22">
        <v>5</v>
      </c>
      <c r="AZ137" s="22">
        <v>591</v>
      </c>
      <c r="BA137" s="22"/>
      <c r="BB137" s="22">
        <v>5</v>
      </c>
      <c r="BC137" s="22">
        <v>474</v>
      </c>
      <c r="BD137" s="22"/>
      <c r="BE137" s="22">
        <v>5</v>
      </c>
      <c r="BF137" s="22">
        <v>589</v>
      </c>
      <c r="BG137" s="22"/>
      <c r="BH137" s="22">
        <v>5</v>
      </c>
      <c r="BI137" s="22">
        <v>443</v>
      </c>
      <c r="BJ137" s="22"/>
      <c r="BK137" s="22">
        <v>5</v>
      </c>
      <c r="BL137" s="22">
        <v>591</v>
      </c>
      <c r="BM137" s="22"/>
      <c r="BN137" s="22">
        <v>5</v>
      </c>
      <c r="BO137" s="22">
        <v>2036</v>
      </c>
      <c r="BP137" s="22"/>
      <c r="BQ137" s="22">
        <v>4</v>
      </c>
      <c r="BR137" s="22">
        <v>8502</v>
      </c>
      <c r="BS137" s="22"/>
      <c r="BT137" s="22">
        <v>55</v>
      </c>
      <c r="BU137" s="22">
        <v>8903</v>
      </c>
      <c r="BV137" s="22"/>
      <c r="BW137" s="22">
        <v>57</v>
      </c>
      <c r="BX137" s="22">
        <v>9293</v>
      </c>
      <c r="BY137" s="22"/>
      <c r="BZ137" s="22">
        <v>60</v>
      </c>
      <c r="CA137" s="39">
        <v>9730</v>
      </c>
      <c r="CB137" s="35"/>
      <c r="CC137" s="35">
        <v>63</v>
      </c>
      <c r="CD137" s="57">
        <v>10196</v>
      </c>
      <c r="CE137" s="57"/>
      <c r="CF137" s="58">
        <v>66</v>
      </c>
      <c r="CG137" s="238"/>
    </row>
    <row r="138" spans="1:85" ht="22.5" customHeight="1" x14ac:dyDescent="0.25">
      <c r="A138" s="21" t="s">
        <v>290</v>
      </c>
      <c r="B138" s="21" t="s">
        <v>95</v>
      </c>
      <c r="C138" s="21" t="s">
        <v>96</v>
      </c>
      <c r="D138" s="22">
        <v>-100</v>
      </c>
      <c r="E138" s="22">
        <v>0</v>
      </c>
      <c r="F138" s="22">
        <v>2</v>
      </c>
      <c r="G138" s="22">
        <v>-27</v>
      </c>
      <c r="H138" s="22">
        <v>0</v>
      </c>
      <c r="I138" s="22">
        <v>2</v>
      </c>
      <c r="J138" s="22">
        <v>-100</v>
      </c>
      <c r="K138" s="22"/>
      <c r="L138" s="22">
        <v>2</v>
      </c>
      <c r="M138" s="22">
        <v>-63</v>
      </c>
      <c r="N138" s="22"/>
      <c r="O138" s="22">
        <v>2</v>
      </c>
      <c r="P138" s="22">
        <v>-100</v>
      </c>
      <c r="Q138" s="22"/>
      <c r="R138" s="22">
        <v>2</v>
      </c>
      <c r="S138" s="22">
        <v>-59</v>
      </c>
      <c r="T138" s="22"/>
      <c r="U138" s="22">
        <v>2</v>
      </c>
      <c r="V138" s="22">
        <v>-100</v>
      </c>
      <c r="W138" s="22">
        <v>5</v>
      </c>
      <c r="X138" s="22">
        <v>2</v>
      </c>
      <c r="Y138" s="22">
        <v>-53</v>
      </c>
      <c r="Z138" s="22"/>
      <c r="AA138" s="22">
        <v>2</v>
      </c>
      <c r="AB138" s="22">
        <v>-98</v>
      </c>
      <c r="AC138" s="22"/>
      <c r="AD138" s="22">
        <v>2</v>
      </c>
      <c r="AE138" s="22">
        <v>-55</v>
      </c>
      <c r="AF138" s="22"/>
      <c r="AG138" s="22">
        <v>2</v>
      </c>
      <c r="AH138" s="22">
        <v>-32</v>
      </c>
      <c r="AI138" s="22"/>
      <c r="AJ138" s="22">
        <v>2</v>
      </c>
      <c r="AK138" s="22">
        <v>2267</v>
      </c>
      <c r="AL138" s="22"/>
      <c r="AM138" s="22">
        <v>2</v>
      </c>
      <c r="AN138" s="22">
        <v>-91</v>
      </c>
      <c r="AO138" s="22"/>
      <c r="AP138" s="22">
        <v>2</v>
      </c>
      <c r="AQ138" s="22">
        <v>-226</v>
      </c>
      <c r="AR138" s="22"/>
      <c r="AS138" s="22">
        <v>2</v>
      </c>
      <c r="AT138" s="22">
        <v>-82</v>
      </c>
      <c r="AU138" s="22">
        <v>6</v>
      </c>
      <c r="AV138" s="22">
        <v>2</v>
      </c>
      <c r="AW138" s="22">
        <v>-223</v>
      </c>
      <c r="AX138" s="22"/>
      <c r="AY138" s="22">
        <v>2</v>
      </c>
      <c r="AZ138" s="22">
        <v>-100</v>
      </c>
      <c r="BA138" s="22"/>
      <c r="BB138" s="22">
        <v>2</v>
      </c>
      <c r="BC138" s="22">
        <v>-229</v>
      </c>
      <c r="BD138" s="22"/>
      <c r="BE138" s="22">
        <v>2</v>
      </c>
      <c r="BF138" s="22">
        <v>-100</v>
      </c>
      <c r="BG138" s="22"/>
      <c r="BH138" s="22">
        <v>2</v>
      </c>
      <c r="BI138" s="22">
        <v>-39</v>
      </c>
      <c r="BJ138" s="22"/>
      <c r="BK138" s="22">
        <v>2</v>
      </c>
      <c r="BL138" s="22">
        <v>-90</v>
      </c>
      <c r="BM138" s="22"/>
      <c r="BN138" s="22">
        <v>2</v>
      </c>
      <c r="BO138" s="22">
        <v>1019</v>
      </c>
      <c r="BP138" s="22"/>
      <c r="BQ138" s="22">
        <v>3</v>
      </c>
      <c r="BR138" s="22">
        <v>27</v>
      </c>
      <c r="BS138" s="22">
        <v>11</v>
      </c>
      <c r="BT138" s="22">
        <v>27</v>
      </c>
      <c r="BU138" s="22">
        <v>29</v>
      </c>
      <c r="BV138" s="22">
        <v>12</v>
      </c>
      <c r="BW138" s="22">
        <v>29</v>
      </c>
      <c r="BX138" s="38">
        <v>30</v>
      </c>
      <c r="BY138" s="22">
        <v>10</v>
      </c>
      <c r="BZ138" s="22">
        <v>30</v>
      </c>
      <c r="CA138" s="39">
        <v>31</v>
      </c>
      <c r="CB138" s="35">
        <v>11</v>
      </c>
      <c r="CC138" s="35">
        <v>32</v>
      </c>
      <c r="CD138" s="57">
        <v>33</v>
      </c>
      <c r="CE138" s="57">
        <v>11</v>
      </c>
      <c r="CF138" s="58">
        <v>33</v>
      </c>
      <c r="CG138" s="238"/>
    </row>
    <row r="139" spans="1:85" ht="25.5" customHeight="1" x14ac:dyDescent="0.25">
      <c r="A139" s="23" t="s">
        <v>291</v>
      </c>
      <c r="B139" s="23" t="s">
        <v>292</v>
      </c>
      <c r="C139" s="23" t="s">
        <v>293</v>
      </c>
      <c r="D139" s="22">
        <v>286</v>
      </c>
      <c r="E139" s="22">
        <v>0</v>
      </c>
      <c r="F139" s="22">
        <v>2</v>
      </c>
      <c r="G139" s="22">
        <v>403</v>
      </c>
      <c r="H139" s="22">
        <v>0</v>
      </c>
      <c r="I139" s="22">
        <v>2</v>
      </c>
      <c r="J139" s="22">
        <v>286</v>
      </c>
      <c r="K139" s="22"/>
      <c r="L139" s="22">
        <v>2</v>
      </c>
      <c r="M139" s="22">
        <v>343</v>
      </c>
      <c r="N139" s="22"/>
      <c r="O139" s="22">
        <v>2</v>
      </c>
      <c r="P139" s="22">
        <v>290</v>
      </c>
      <c r="Q139" s="22"/>
      <c r="R139" s="22">
        <v>2</v>
      </c>
      <c r="S139" s="22">
        <v>603</v>
      </c>
      <c r="T139" s="22"/>
      <c r="U139" s="22">
        <v>2</v>
      </c>
      <c r="V139" s="22">
        <v>290</v>
      </c>
      <c r="W139" s="22"/>
      <c r="X139" s="22">
        <v>2</v>
      </c>
      <c r="Y139" s="22">
        <v>399</v>
      </c>
      <c r="Z139" s="22"/>
      <c r="AA139" s="22">
        <v>2</v>
      </c>
      <c r="AB139" s="22">
        <v>290</v>
      </c>
      <c r="AC139" s="22"/>
      <c r="AD139" s="22">
        <v>2</v>
      </c>
      <c r="AE139" s="22">
        <v>360</v>
      </c>
      <c r="AF139" s="22"/>
      <c r="AG139" s="22">
        <v>2</v>
      </c>
      <c r="AH139" s="22">
        <v>290</v>
      </c>
      <c r="AI139" s="22"/>
      <c r="AJ139" s="22">
        <v>2</v>
      </c>
      <c r="AK139" s="22">
        <v>374</v>
      </c>
      <c r="AL139" s="22"/>
      <c r="AM139" s="22">
        <v>2</v>
      </c>
      <c r="AN139" s="22">
        <v>300</v>
      </c>
      <c r="AO139" s="22"/>
      <c r="AP139" s="22">
        <v>2</v>
      </c>
      <c r="AQ139" s="22">
        <v>356</v>
      </c>
      <c r="AR139" s="22"/>
      <c r="AS139" s="22">
        <v>2</v>
      </c>
      <c r="AT139" s="22">
        <v>318</v>
      </c>
      <c r="AU139" s="22"/>
      <c r="AV139" s="22">
        <v>2</v>
      </c>
      <c r="AW139" s="22">
        <v>370</v>
      </c>
      <c r="AX139" s="22"/>
      <c r="AY139" s="22">
        <v>2</v>
      </c>
      <c r="AZ139" s="22">
        <v>743</v>
      </c>
      <c r="BA139" s="22"/>
      <c r="BB139" s="22">
        <v>2</v>
      </c>
      <c r="BC139" s="22">
        <v>356</v>
      </c>
      <c r="BD139" s="22"/>
      <c r="BE139" s="22">
        <v>2</v>
      </c>
      <c r="BF139" s="22">
        <v>290</v>
      </c>
      <c r="BG139" s="22"/>
      <c r="BH139" s="22">
        <v>2</v>
      </c>
      <c r="BI139" s="22">
        <v>525</v>
      </c>
      <c r="BJ139" s="22"/>
      <c r="BK139" s="22">
        <v>2</v>
      </c>
      <c r="BL139" s="22">
        <v>330</v>
      </c>
      <c r="BM139" s="22"/>
      <c r="BN139" s="22">
        <v>2</v>
      </c>
      <c r="BO139" s="22">
        <v>521</v>
      </c>
      <c r="BP139" s="22"/>
      <c r="BQ139" s="22">
        <v>3</v>
      </c>
      <c r="BR139" s="22">
        <v>4233</v>
      </c>
      <c r="BS139" s="22"/>
      <c r="BT139" s="22">
        <v>27</v>
      </c>
      <c r="BU139" s="22">
        <v>4435</v>
      </c>
      <c r="BV139" s="22"/>
      <c r="BW139" s="22">
        <v>29</v>
      </c>
      <c r="BX139" s="22">
        <v>4609</v>
      </c>
      <c r="BY139" s="22"/>
      <c r="BZ139" s="22">
        <v>30</v>
      </c>
      <c r="CA139" s="39">
        <v>4822</v>
      </c>
      <c r="CB139" s="35"/>
      <c r="CC139" s="35">
        <v>32</v>
      </c>
      <c r="CD139" s="57">
        <v>5047</v>
      </c>
      <c r="CE139" s="57"/>
      <c r="CF139" s="58">
        <v>33</v>
      </c>
      <c r="CG139" s="238"/>
    </row>
    <row r="140" spans="1:85" ht="25.5" customHeight="1" x14ac:dyDescent="0.25">
      <c r="A140" s="23" t="s">
        <v>294</v>
      </c>
      <c r="B140" s="23" t="s">
        <v>295</v>
      </c>
      <c r="C140" s="21" t="s">
        <v>296</v>
      </c>
      <c r="D140" s="22">
        <v>584</v>
      </c>
      <c r="E140" s="22">
        <v>0</v>
      </c>
      <c r="F140" s="22">
        <v>5</v>
      </c>
      <c r="G140" s="22">
        <v>569</v>
      </c>
      <c r="H140" s="22">
        <v>0</v>
      </c>
      <c r="I140" s="22">
        <v>5</v>
      </c>
      <c r="J140" s="22">
        <v>584</v>
      </c>
      <c r="K140" s="22"/>
      <c r="L140" s="22">
        <v>5</v>
      </c>
      <c r="M140" s="22">
        <v>629</v>
      </c>
      <c r="N140" s="22"/>
      <c r="O140" s="22">
        <v>5</v>
      </c>
      <c r="P140" s="22">
        <v>584</v>
      </c>
      <c r="Q140" s="22"/>
      <c r="R140" s="22">
        <v>5</v>
      </c>
      <c r="S140" s="22">
        <v>589</v>
      </c>
      <c r="T140" s="22"/>
      <c r="U140" s="22">
        <v>5</v>
      </c>
      <c r="V140" s="22">
        <v>584</v>
      </c>
      <c r="W140" s="22"/>
      <c r="X140" s="22">
        <v>5</v>
      </c>
      <c r="Y140" s="22">
        <v>615</v>
      </c>
      <c r="Z140" s="22"/>
      <c r="AA140" s="22">
        <v>5</v>
      </c>
      <c r="AB140" s="22">
        <v>586</v>
      </c>
      <c r="AC140" s="22"/>
      <c r="AD140" s="22">
        <v>5</v>
      </c>
      <c r="AE140" s="22">
        <v>602</v>
      </c>
      <c r="AF140" s="22"/>
      <c r="AG140" s="22">
        <v>5</v>
      </c>
      <c r="AH140" s="22">
        <v>584</v>
      </c>
      <c r="AI140" s="22"/>
      <c r="AJ140" s="22">
        <v>5</v>
      </c>
      <c r="AK140" s="22">
        <v>688</v>
      </c>
      <c r="AL140" s="22"/>
      <c r="AM140" s="22">
        <v>5</v>
      </c>
      <c r="AN140" s="22">
        <v>593</v>
      </c>
      <c r="AO140" s="22"/>
      <c r="AP140" s="22">
        <v>5</v>
      </c>
      <c r="AQ140" s="22">
        <v>579</v>
      </c>
      <c r="AR140" s="22"/>
      <c r="AS140" s="22">
        <v>5</v>
      </c>
      <c r="AT140" s="22">
        <v>597</v>
      </c>
      <c r="AU140" s="22"/>
      <c r="AV140" s="22">
        <v>5</v>
      </c>
      <c r="AW140" s="22">
        <v>606</v>
      </c>
      <c r="AX140" s="22"/>
      <c r="AY140" s="22">
        <v>5</v>
      </c>
      <c r="AZ140" s="22">
        <v>584</v>
      </c>
      <c r="BA140" s="22"/>
      <c r="BB140" s="22">
        <v>5</v>
      </c>
      <c r="BC140" s="22">
        <v>583</v>
      </c>
      <c r="BD140" s="22"/>
      <c r="BE140" s="22">
        <v>5</v>
      </c>
      <c r="BF140" s="22">
        <v>584</v>
      </c>
      <c r="BG140" s="22"/>
      <c r="BH140" s="22">
        <v>5</v>
      </c>
      <c r="BI140" s="22">
        <v>598</v>
      </c>
      <c r="BJ140" s="22"/>
      <c r="BK140" s="22">
        <v>5</v>
      </c>
      <c r="BL140" s="22">
        <v>592</v>
      </c>
      <c r="BM140" s="22"/>
      <c r="BN140" s="22">
        <v>5</v>
      </c>
      <c r="BO140" s="22">
        <v>1855</v>
      </c>
      <c r="BP140" s="22"/>
      <c r="BQ140" s="22">
        <v>4</v>
      </c>
      <c r="BR140" s="22">
        <v>8310</v>
      </c>
      <c r="BS140" s="22"/>
      <c r="BT140" s="22">
        <v>55</v>
      </c>
      <c r="BU140" s="22">
        <v>8717</v>
      </c>
      <c r="BV140" s="22"/>
      <c r="BW140" s="22">
        <v>57</v>
      </c>
      <c r="BX140" s="22">
        <v>9063</v>
      </c>
      <c r="BY140" s="22"/>
      <c r="BZ140" s="22">
        <v>60</v>
      </c>
      <c r="CA140" s="39">
        <v>9490</v>
      </c>
      <c r="CB140" s="35"/>
      <c r="CC140" s="35">
        <v>63</v>
      </c>
      <c r="CD140" s="57">
        <v>9939</v>
      </c>
      <c r="CE140" s="57"/>
      <c r="CF140" s="58">
        <v>66</v>
      </c>
      <c r="CG140" s="238"/>
    </row>
    <row r="141" spans="1:85" ht="25.5" customHeight="1" x14ac:dyDescent="0.25">
      <c r="A141" s="23" t="s">
        <v>299</v>
      </c>
      <c r="B141" s="23" t="s">
        <v>102</v>
      </c>
      <c r="C141" s="23" t="s">
        <v>103</v>
      </c>
      <c r="D141" s="22">
        <v>727</v>
      </c>
      <c r="E141" s="22">
        <v>0</v>
      </c>
      <c r="F141" s="22">
        <v>146</v>
      </c>
      <c r="G141" s="22">
        <v>515</v>
      </c>
      <c r="H141" s="22">
        <v>0</v>
      </c>
      <c r="I141" s="22">
        <v>218</v>
      </c>
      <c r="J141" s="22">
        <v>527</v>
      </c>
      <c r="K141" s="22"/>
      <c r="L141" s="22">
        <v>189</v>
      </c>
      <c r="M141" s="22">
        <v>1008</v>
      </c>
      <c r="N141" s="22"/>
      <c r="O141" s="22">
        <v>206</v>
      </c>
      <c r="P141" s="22">
        <v>727</v>
      </c>
      <c r="Q141" s="22"/>
      <c r="R141" s="22">
        <v>189</v>
      </c>
      <c r="S141" s="22">
        <v>817</v>
      </c>
      <c r="T141" s="22"/>
      <c r="U141" s="22">
        <v>11</v>
      </c>
      <c r="V141" s="22">
        <v>730</v>
      </c>
      <c r="W141" s="22"/>
      <c r="X141" s="22">
        <v>289</v>
      </c>
      <c r="Y141" s="22">
        <v>461</v>
      </c>
      <c r="Z141" s="22"/>
      <c r="AA141" s="22">
        <v>811</v>
      </c>
      <c r="AB141" s="22">
        <v>730</v>
      </c>
      <c r="AC141" s="22"/>
      <c r="AD141" s="22">
        <v>227</v>
      </c>
      <c r="AE141" s="22">
        <v>437</v>
      </c>
      <c r="AF141" s="22"/>
      <c r="AG141" s="22">
        <v>-149</v>
      </c>
      <c r="AH141" s="22">
        <v>727</v>
      </c>
      <c r="AI141" s="22">
        <v>12</v>
      </c>
      <c r="AJ141" s="22">
        <v>230</v>
      </c>
      <c r="AK141" s="22">
        <v>521</v>
      </c>
      <c r="AL141" s="22"/>
      <c r="AM141" s="22">
        <v>432</v>
      </c>
      <c r="AN141" s="22">
        <v>729</v>
      </c>
      <c r="AO141" s="22"/>
      <c r="AP141" s="22">
        <v>227</v>
      </c>
      <c r="AQ141" s="22">
        <v>422</v>
      </c>
      <c r="AR141" s="22"/>
      <c r="AS141" s="22">
        <v>416</v>
      </c>
      <c r="AT141" s="22">
        <v>1084</v>
      </c>
      <c r="AU141" s="22"/>
      <c r="AV141" s="22">
        <v>128</v>
      </c>
      <c r="AW141" s="22">
        <v>452</v>
      </c>
      <c r="AX141" s="22"/>
      <c r="AY141" s="22">
        <v>45</v>
      </c>
      <c r="AZ141" s="22">
        <v>527</v>
      </c>
      <c r="BA141" s="22"/>
      <c r="BB141" s="22">
        <v>139</v>
      </c>
      <c r="BC141" s="22">
        <v>757</v>
      </c>
      <c r="BD141" s="22"/>
      <c r="BE141" s="22">
        <v>788</v>
      </c>
      <c r="BF141" s="22">
        <v>1125</v>
      </c>
      <c r="BG141" s="22"/>
      <c r="BH141" s="22">
        <v>139</v>
      </c>
      <c r="BI141" s="22">
        <v>441</v>
      </c>
      <c r="BJ141" s="22"/>
      <c r="BK141" s="22">
        <v>413</v>
      </c>
      <c r="BL141" s="22">
        <v>819</v>
      </c>
      <c r="BM141" s="22"/>
      <c r="BN141" s="22">
        <v>139</v>
      </c>
      <c r="BO141" s="22">
        <v>1239</v>
      </c>
      <c r="BP141" s="22"/>
      <c r="BQ141" s="22">
        <v>1067</v>
      </c>
      <c r="BR141" s="22">
        <v>9690</v>
      </c>
      <c r="BS141" s="22">
        <v>12</v>
      </c>
      <c r="BT141" s="22">
        <v>3106</v>
      </c>
      <c r="BU141" s="22">
        <v>10147</v>
      </c>
      <c r="BV141" s="22">
        <v>14</v>
      </c>
      <c r="BW141" s="22">
        <v>3199</v>
      </c>
      <c r="BX141" s="38">
        <v>10531</v>
      </c>
      <c r="BY141" s="22">
        <v>11</v>
      </c>
      <c r="BZ141" s="22">
        <v>3295</v>
      </c>
      <c r="CA141" s="39">
        <v>11014</v>
      </c>
      <c r="CB141" s="35">
        <v>12</v>
      </c>
      <c r="CC141" s="35">
        <v>3394</v>
      </c>
      <c r="CD141" s="57">
        <v>11523</v>
      </c>
      <c r="CE141" s="57">
        <v>12</v>
      </c>
      <c r="CF141" s="58">
        <v>3496</v>
      </c>
      <c r="CG141" s="238"/>
    </row>
    <row r="142" spans="1:85" ht="25.5" customHeight="1" x14ac:dyDescent="0.25">
      <c r="A142" s="23" t="s">
        <v>300</v>
      </c>
      <c r="B142" s="23" t="s">
        <v>98</v>
      </c>
      <c r="C142" s="23" t="s">
        <v>99</v>
      </c>
      <c r="D142" s="22">
        <v>345</v>
      </c>
      <c r="E142" s="22">
        <v>0</v>
      </c>
      <c r="F142" s="22">
        <v>2</v>
      </c>
      <c r="G142" s="22">
        <v>331</v>
      </c>
      <c r="H142" s="22">
        <v>0</v>
      </c>
      <c r="I142" s="22">
        <v>2</v>
      </c>
      <c r="J142" s="22">
        <v>345</v>
      </c>
      <c r="K142" s="22"/>
      <c r="L142" s="22">
        <v>2</v>
      </c>
      <c r="M142" s="22">
        <v>306</v>
      </c>
      <c r="N142" s="22"/>
      <c r="O142" s="22">
        <v>2</v>
      </c>
      <c r="P142" s="22">
        <v>575</v>
      </c>
      <c r="Q142" s="22"/>
      <c r="R142" s="22">
        <v>2</v>
      </c>
      <c r="S142" s="22">
        <v>308</v>
      </c>
      <c r="T142" s="22"/>
      <c r="U142" s="22">
        <v>2</v>
      </c>
      <c r="V142" s="22">
        <v>345</v>
      </c>
      <c r="W142" s="22"/>
      <c r="X142" s="22">
        <v>2</v>
      </c>
      <c r="Y142" s="22">
        <v>318</v>
      </c>
      <c r="Z142" s="22"/>
      <c r="AA142" s="22">
        <v>2</v>
      </c>
      <c r="AB142" s="22">
        <v>345</v>
      </c>
      <c r="AC142" s="22">
        <v>4</v>
      </c>
      <c r="AD142" s="22">
        <v>2</v>
      </c>
      <c r="AE142" s="22">
        <v>311</v>
      </c>
      <c r="AF142" s="22"/>
      <c r="AG142" s="22">
        <v>2</v>
      </c>
      <c r="AH142" s="22">
        <v>605</v>
      </c>
      <c r="AI142" s="22"/>
      <c r="AJ142" s="22">
        <v>2</v>
      </c>
      <c r="AK142" s="22">
        <v>302</v>
      </c>
      <c r="AL142" s="22"/>
      <c r="AM142" s="22">
        <v>2</v>
      </c>
      <c r="AN142" s="22">
        <v>347</v>
      </c>
      <c r="AO142" s="22"/>
      <c r="AP142" s="22">
        <v>2</v>
      </c>
      <c r="AQ142" s="22">
        <v>297</v>
      </c>
      <c r="AR142" s="22"/>
      <c r="AS142" s="22">
        <v>2</v>
      </c>
      <c r="AT142" s="22">
        <v>493</v>
      </c>
      <c r="AU142" s="22"/>
      <c r="AV142" s="22">
        <v>2</v>
      </c>
      <c r="AW142" s="22">
        <v>302</v>
      </c>
      <c r="AX142" s="22"/>
      <c r="AY142" s="22">
        <v>2</v>
      </c>
      <c r="AZ142" s="22">
        <v>549</v>
      </c>
      <c r="BA142" s="22"/>
      <c r="BB142" s="22">
        <v>2</v>
      </c>
      <c r="BC142" s="22">
        <v>222</v>
      </c>
      <c r="BD142" s="22"/>
      <c r="BE142" s="22">
        <v>2</v>
      </c>
      <c r="BF142" s="22">
        <v>345</v>
      </c>
      <c r="BG142" s="22"/>
      <c r="BH142" s="22">
        <v>2</v>
      </c>
      <c r="BI142" s="22">
        <v>294</v>
      </c>
      <c r="BJ142" s="22"/>
      <c r="BK142" s="22">
        <v>2</v>
      </c>
      <c r="BL142" s="22">
        <v>368</v>
      </c>
      <c r="BM142" s="22"/>
      <c r="BN142" s="22">
        <v>2</v>
      </c>
      <c r="BO142" s="22">
        <v>1550</v>
      </c>
      <c r="BP142" s="22"/>
      <c r="BQ142" s="22">
        <v>3</v>
      </c>
      <c r="BR142" s="22">
        <v>6210</v>
      </c>
      <c r="BS142" s="22">
        <v>4</v>
      </c>
      <c r="BT142" s="22">
        <v>28</v>
      </c>
      <c r="BU142" s="22">
        <v>6496</v>
      </c>
      <c r="BV142" s="22">
        <v>4</v>
      </c>
      <c r="BW142" s="22">
        <v>29</v>
      </c>
      <c r="BX142" s="38">
        <v>6784</v>
      </c>
      <c r="BY142" s="22">
        <v>3</v>
      </c>
      <c r="BZ142" s="22">
        <v>30</v>
      </c>
      <c r="CA142" s="39">
        <v>7105</v>
      </c>
      <c r="CB142" s="35">
        <v>4</v>
      </c>
      <c r="CC142" s="35">
        <v>32</v>
      </c>
      <c r="CD142" s="57">
        <v>7443</v>
      </c>
      <c r="CE142" s="57">
        <v>3</v>
      </c>
      <c r="CF142" s="58">
        <v>33</v>
      </c>
      <c r="CG142" s="238"/>
    </row>
    <row r="143" spans="1:85" ht="25.5" customHeight="1" x14ac:dyDescent="0.25">
      <c r="A143" s="23" t="s">
        <v>116</v>
      </c>
      <c r="B143" s="23" t="s">
        <v>118</v>
      </c>
      <c r="C143" s="23" t="s">
        <v>117</v>
      </c>
      <c r="D143" s="22">
        <v>-678</v>
      </c>
      <c r="E143" s="22">
        <v>0</v>
      </c>
      <c r="F143" s="22">
        <v>2</v>
      </c>
      <c r="G143" s="22">
        <v>-632</v>
      </c>
      <c r="H143" s="22">
        <v>0</v>
      </c>
      <c r="I143" s="22">
        <v>2</v>
      </c>
      <c r="J143" s="22">
        <v>-677</v>
      </c>
      <c r="K143" s="22"/>
      <c r="L143" s="22">
        <v>2</v>
      </c>
      <c r="M143" s="22">
        <v>-50</v>
      </c>
      <c r="N143" s="22"/>
      <c r="O143" s="22">
        <v>2</v>
      </c>
      <c r="P143" s="22">
        <v>-566</v>
      </c>
      <c r="Q143" s="22"/>
      <c r="R143" s="22">
        <v>2</v>
      </c>
      <c r="S143" s="22">
        <v>-574</v>
      </c>
      <c r="T143" s="22"/>
      <c r="U143" s="22">
        <v>2</v>
      </c>
      <c r="V143" s="22">
        <v>608</v>
      </c>
      <c r="W143" s="22"/>
      <c r="X143" s="22">
        <v>2</v>
      </c>
      <c r="Y143" s="22">
        <v>-534</v>
      </c>
      <c r="Z143" s="22"/>
      <c r="AA143" s="22">
        <v>2</v>
      </c>
      <c r="AB143" s="22">
        <v>1323</v>
      </c>
      <c r="AC143" s="22"/>
      <c r="AD143" s="22">
        <v>2</v>
      </c>
      <c r="AE143" s="22">
        <v>-320</v>
      </c>
      <c r="AF143" s="22"/>
      <c r="AG143" s="22">
        <v>2</v>
      </c>
      <c r="AH143" s="22">
        <v>1432</v>
      </c>
      <c r="AI143" s="22"/>
      <c r="AJ143" s="22">
        <v>2</v>
      </c>
      <c r="AK143" s="22">
        <v>-170</v>
      </c>
      <c r="AL143" s="22"/>
      <c r="AM143" s="22">
        <v>2</v>
      </c>
      <c r="AN143" s="22">
        <v>330</v>
      </c>
      <c r="AO143" s="22"/>
      <c r="AP143" s="22">
        <v>2</v>
      </c>
      <c r="AQ143" s="22">
        <v>-216</v>
      </c>
      <c r="AR143" s="22"/>
      <c r="AS143" s="22">
        <v>2</v>
      </c>
      <c r="AT143" s="22">
        <v>-668</v>
      </c>
      <c r="AU143" s="22"/>
      <c r="AV143" s="22">
        <v>2</v>
      </c>
      <c r="AW143" s="22">
        <v>-270</v>
      </c>
      <c r="AX143" s="22"/>
      <c r="AY143" s="22">
        <v>2</v>
      </c>
      <c r="AZ143" s="22">
        <v>-588</v>
      </c>
      <c r="BA143" s="22"/>
      <c r="BB143" s="22">
        <v>2</v>
      </c>
      <c r="BC143" s="22">
        <v>336</v>
      </c>
      <c r="BD143" s="22"/>
      <c r="BE143" s="22">
        <v>2</v>
      </c>
      <c r="BF143" s="22">
        <v>-677</v>
      </c>
      <c r="BG143" s="22"/>
      <c r="BH143" s="22">
        <v>2</v>
      </c>
      <c r="BI143" s="22">
        <v>1460</v>
      </c>
      <c r="BJ143" s="22"/>
      <c r="BK143" s="22">
        <v>2</v>
      </c>
      <c r="BL143" s="22">
        <v>-665</v>
      </c>
      <c r="BM143" s="22"/>
      <c r="BN143" s="22">
        <v>2</v>
      </c>
      <c r="BO143" s="22">
        <v>1001</v>
      </c>
      <c r="BP143" s="22"/>
      <c r="BQ143" s="22">
        <v>3</v>
      </c>
      <c r="BR143" s="22">
        <v>176</v>
      </c>
      <c r="BS143" s="22"/>
      <c r="BT143" s="22">
        <v>28</v>
      </c>
      <c r="BU143" s="22">
        <v>184</v>
      </c>
      <c r="BV143" s="22"/>
      <c r="BW143" s="22">
        <v>29</v>
      </c>
      <c r="BX143" s="22">
        <v>192</v>
      </c>
      <c r="BY143" s="22"/>
      <c r="BZ143" s="22">
        <v>30</v>
      </c>
      <c r="CA143" s="39">
        <v>201</v>
      </c>
      <c r="CB143" s="35"/>
      <c r="CC143" s="35">
        <v>32</v>
      </c>
      <c r="CD143" s="57">
        <v>210</v>
      </c>
      <c r="CE143" s="57"/>
      <c r="CF143" s="58">
        <v>33</v>
      </c>
      <c r="CG143" s="238"/>
    </row>
    <row r="144" spans="1:85" ht="25.5" customHeight="1" x14ac:dyDescent="0.25">
      <c r="A144" s="23" t="s">
        <v>316</v>
      </c>
      <c r="B144" s="23" t="s">
        <v>297</v>
      </c>
      <c r="C144" s="23" t="s">
        <v>319</v>
      </c>
      <c r="D144" s="22">
        <v>218</v>
      </c>
      <c r="E144" s="22">
        <v>0</v>
      </c>
      <c r="F144" s="22">
        <v>0</v>
      </c>
      <c r="G144" s="22">
        <v>155</v>
      </c>
      <c r="H144" s="22">
        <v>0</v>
      </c>
      <c r="I144" s="22"/>
      <c r="J144" s="22">
        <v>218</v>
      </c>
      <c r="K144" s="22"/>
      <c r="L144" s="22"/>
      <c r="M144" s="22">
        <v>61</v>
      </c>
      <c r="N144" s="22"/>
      <c r="O144" s="22">
        <v>0</v>
      </c>
      <c r="P144" s="22">
        <v>219</v>
      </c>
      <c r="Q144" s="22"/>
      <c r="R144" s="22">
        <v>0</v>
      </c>
      <c r="S144" s="22">
        <v>62</v>
      </c>
      <c r="T144" s="22"/>
      <c r="U144" s="22">
        <v>0</v>
      </c>
      <c r="V144" s="22">
        <v>218</v>
      </c>
      <c r="W144" s="22"/>
      <c r="X144" s="22">
        <v>0</v>
      </c>
      <c r="Y144" s="22">
        <v>74</v>
      </c>
      <c r="Z144" s="22"/>
      <c r="AA144" s="22">
        <v>0</v>
      </c>
      <c r="AB144" s="22">
        <v>364</v>
      </c>
      <c r="AC144" s="22"/>
      <c r="AD144" s="22"/>
      <c r="AE144" s="22">
        <v>64</v>
      </c>
      <c r="AF144" s="22"/>
      <c r="AG144" s="22">
        <v>0</v>
      </c>
      <c r="AH144" s="22">
        <v>218</v>
      </c>
      <c r="AI144" s="22"/>
      <c r="AJ144" s="22">
        <v>0</v>
      </c>
      <c r="AK144" s="22">
        <v>64</v>
      </c>
      <c r="AL144" s="22"/>
      <c r="AM144" s="22"/>
      <c r="AN144" s="22">
        <v>219</v>
      </c>
      <c r="AO144" s="22"/>
      <c r="AP144" s="22">
        <v>0</v>
      </c>
      <c r="AQ144" s="22">
        <v>74</v>
      </c>
      <c r="AR144" s="22"/>
      <c r="AS144" s="22">
        <v>0</v>
      </c>
      <c r="AT144" s="22">
        <v>225</v>
      </c>
      <c r="AU144" s="22"/>
      <c r="AV144" s="22">
        <v>0</v>
      </c>
      <c r="AW144" s="22">
        <v>64</v>
      </c>
      <c r="AX144" s="22"/>
      <c r="AY144" s="22">
        <v>0</v>
      </c>
      <c r="AZ144" s="22">
        <v>236</v>
      </c>
      <c r="BA144" s="22"/>
      <c r="BB144" s="22">
        <v>0</v>
      </c>
      <c r="BC144" s="22">
        <v>65</v>
      </c>
      <c r="BD144" s="22"/>
      <c r="BE144" s="22">
        <v>0</v>
      </c>
      <c r="BF144" s="22">
        <v>218</v>
      </c>
      <c r="BG144" s="22"/>
      <c r="BH144" s="22">
        <v>0</v>
      </c>
      <c r="BI144" s="22">
        <v>104</v>
      </c>
      <c r="BJ144" s="22"/>
      <c r="BK144" s="22">
        <v>0</v>
      </c>
      <c r="BL144" s="22">
        <v>217</v>
      </c>
      <c r="BM144" s="22"/>
      <c r="BN144" s="22">
        <v>0</v>
      </c>
      <c r="BO144" s="22">
        <v>781</v>
      </c>
      <c r="BP144" s="22"/>
      <c r="BQ144" s="22">
        <v>0</v>
      </c>
      <c r="BR144" s="22">
        <v>3350</v>
      </c>
      <c r="BS144" s="22"/>
      <c r="BT144" s="22">
        <v>0</v>
      </c>
      <c r="BU144" s="22">
        <v>3518</v>
      </c>
      <c r="BV144" s="22"/>
      <c r="BW144" s="22">
        <v>0</v>
      </c>
      <c r="BX144" s="22">
        <v>3692</v>
      </c>
      <c r="BY144" s="22"/>
      <c r="BZ144" s="22">
        <v>0</v>
      </c>
      <c r="CA144" s="39">
        <v>3877</v>
      </c>
      <c r="CB144" s="35"/>
      <c r="CC144" s="35">
        <v>0</v>
      </c>
      <c r="CD144" s="57">
        <v>4070</v>
      </c>
      <c r="CE144" s="57"/>
      <c r="CF144" s="58">
        <v>0</v>
      </c>
      <c r="CG144" s="238"/>
    </row>
    <row r="145" spans="1:85" ht="25.5" customHeight="1" thickBot="1" x14ac:dyDescent="0.3">
      <c r="A145" s="72" t="s">
        <v>317</v>
      </c>
      <c r="B145" s="72" t="s">
        <v>298</v>
      </c>
      <c r="C145" s="72" t="s">
        <v>318</v>
      </c>
      <c r="D145" s="55">
        <v>256</v>
      </c>
      <c r="E145" s="55">
        <v>0</v>
      </c>
      <c r="F145" s="55">
        <v>0</v>
      </c>
      <c r="G145" s="55">
        <v>268</v>
      </c>
      <c r="H145" s="55">
        <v>0</v>
      </c>
      <c r="I145" s="55"/>
      <c r="J145" s="55">
        <v>258</v>
      </c>
      <c r="K145" s="55"/>
      <c r="L145" s="55">
        <v>0</v>
      </c>
      <c r="M145" s="55">
        <v>230</v>
      </c>
      <c r="N145" s="55"/>
      <c r="O145" s="55">
        <v>0</v>
      </c>
      <c r="P145" s="55">
        <v>226</v>
      </c>
      <c r="Q145" s="55"/>
      <c r="R145" s="55">
        <v>0</v>
      </c>
      <c r="S145" s="55">
        <v>231</v>
      </c>
      <c r="T145" s="55"/>
      <c r="U145" s="55">
        <v>0</v>
      </c>
      <c r="V145" s="55">
        <v>226</v>
      </c>
      <c r="W145" s="55"/>
      <c r="X145" s="55">
        <v>0</v>
      </c>
      <c r="Y145" s="55">
        <v>315</v>
      </c>
      <c r="Z145" s="55"/>
      <c r="AA145" s="55">
        <v>0</v>
      </c>
      <c r="AB145" s="55">
        <v>226</v>
      </c>
      <c r="AC145" s="55"/>
      <c r="AD145" s="55">
        <v>0</v>
      </c>
      <c r="AE145" s="55">
        <v>238</v>
      </c>
      <c r="AF145" s="55"/>
      <c r="AG145" s="55">
        <v>0</v>
      </c>
      <c r="AH145" s="55">
        <v>400</v>
      </c>
      <c r="AI145" s="55"/>
      <c r="AJ145" s="55">
        <v>0</v>
      </c>
      <c r="AK145" s="55">
        <v>285</v>
      </c>
      <c r="AL145" s="55"/>
      <c r="AM145" s="55"/>
      <c r="AN145" s="55">
        <v>272</v>
      </c>
      <c r="AO145" s="55"/>
      <c r="AP145" s="55">
        <v>0</v>
      </c>
      <c r="AQ145" s="55">
        <v>239</v>
      </c>
      <c r="AR145" s="55"/>
      <c r="AS145" s="55">
        <v>0</v>
      </c>
      <c r="AT145" s="55">
        <v>241</v>
      </c>
      <c r="AU145" s="55"/>
      <c r="AV145" s="55">
        <v>0</v>
      </c>
      <c r="AW145" s="55">
        <v>238</v>
      </c>
      <c r="AX145" s="55"/>
      <c r="AY145" s="55">
        <v>0</v>
      </c>
      <c r="AZ145" s="55">
        <v>241</v>
      </c>
      <c r="BA145" s="55"/>
      <c r="BB145" s="55">
        <v>0</v>
      </c>
      <c r="BC145" s="55">
        <v>240</v>
      </c>
      <c r="BD145" s="55"/>
      <c r="BE145" s="55">
        <v>0</v>
      </c>
      <c r="BF145" s="55">
        <v>241</v>
      </c>
      <c r="BG145" s="55"/>
      <c r="BH145" s="55">
        <v>0</v>
      </c>
      <c r="BI145" s="55">
        <v>246</v>
      </c>
      <c r="BJ145" s="55"/>
      <c r="BK145" s="55">
        <v>0</v>
      </c>
      <c r="BL145" s="55">
        <v>241</v>
      </c>
      <c r="BM145" s="55"/>
      <c r="BN145" s="55">
        <v>0</v>
      </c>
      <c r="BO145" s="55">
        <v>596</v>
      </c>
      <c r="BP145" s="55"/>
      <c r="BQ145" s="55">
        <v>0</v>
      </c>
      <c r="BR145" s="55">
        <v>3423</v>
      </c>
      <c r="BS145" s="55"/>
      <c r="BT145" s="55">
        <v>0</v>
      </c>
      <c r="BU145" s="55">
        <v>3585</v>
      </c>
      <c r="BV145" s="55"/>
      <c r="BW145" s="55">
        <v>0</v>
      </c>
      <c r="BX145" s="55">
        <v>3756</v>
      </c>
      <c r="BY145" s="55"/>
      <c r="BZ145" s="55">
        <v>0</v>
      </c>
      <c r="CA145" s="73">
        <v>3940</v>
      </c>
      <c r="CB145" s="74"/>
      <c r="CC145" s="74">
        <v>0</v>
      </c>
      <c r="CD145" s="75">
        <v>4134</v>
      </c>
      <c r="CE145" s="75"/>
      <c r="CF145" s="76">
        <v>0</v>
      </c>
      <c r="CG145" s="238"/>
    </row>
    <row r="146" spans="1:85" ht="25.5" customHeight="1" thickBot="1" x14ac:dyDescent="0.3">
      <c r="A146" s="286" t="s">
        <v>335</v>
      </c>
      <c r="B146" s="286"/>
      <c r="C146" s="293"/>
      <c r="D146" s="64">
        <f>SUM(D133:D145)</f>
        <v>1048</v>
      </c>
      <c r="E146" s="64">
        <f t="shared" ref="E146:CF146" si="117">SUM(E133:E145)</f>
        <v>0</v>
      </c>
      <c r="F146" s="64">
        <f t="shared" si="117"/>
        <v>215</v>
      </c>
      <c r="G146" s="64">
        <f>SUM(G133:G145)</f>
        <v>13534</v>
      </c>
      <c r="H146" s="64">
        <f t="shared" si="117"/>
        <v>0</v>
      </c>
      <c r="I146" s="64">
        <f t="shared" si="117"/>
        <v>287</v>
      </c>
      <c r="J146" s="64">
        <f t="shared" si="117"/>
        <v>913</v>
      </c>
      <c r="K146" s="64">
        <f t="shared" si="117"/>
        <v>0</v>
      </c>
      <c r="L146" s="64">
        <f t="shared" si="117"/>
        <v>257</v>
      </c>
      <c r="M146" s="64">
        <f>SUM(M133:M145)</f>
        <v>2213</v>
      </c>
      <c r="N146" s="64">
        <f>SUM(N133:N145)</f>
        <v>0</v>
      </c>
      <c r="O146" s="64">
        <f>SUM(O133:O145)</f>
        <v>274</v>
      </c>
      <c r="P146" s="64">
        <f t="shared" si="117"/>
        <v>2272</v>
      </c>
      <c r="Q146" s="64">
        <f t="shared" si="117"/>
        <v>10</v>
      </c>
      <c r="R146" s="64">
        <f t="shared" si="117"/>
        <v>257</v>
      </c>
      <c r="S146" s="64">
        <f t="shared" ref="S146:X146" si="118">SUM(S133:S145)</f>
        <v>2084</v>
      </c>
      <c r="T146" s="64">
        <f t="shared" si="118"/>
        <v>0</v>
      </c>
      <c r="U146" s="64">
        <f t="shared" si="118"/>
        <v>79</v>
      </c>
      <c r="V146" s="64">
        <f t="shared" si="118"/>
        <v>2521</v>
      </c>
      <c r="W146" s="64">
        <f t="shared" si="118"/>
        <v>5</v>
      </c>
      <c r="X146" s="64">
        <f t="shared" si="118"/>
        <v>357</v>
      </c>
      <c r="Y146" s="64">
        <f t="shared" si="117"/>
        <v>2844</v>
      </c>
      <c r="Z146" s="64">
        <f t="shared" si="117"/>
        <v>10</v>
      </c>
      <c r="AA146" s="64">
        <f t="shared" si="117"/>
        <v>879</v>
      </c>
      <c r="AB146" s="64">
        <f t="shared" ref="AB146:AD146" si="119">SUM(AB133:AB145)</f>
        <v>3604</v>
      </c>
      <c r="AC146" s="64">
        <f t="shared" si="119"/>
        <v>4</v>
      </c>
      <c r="AD146" s="64">
        <f t="shared" si="119"/>
        <v>296</v>
      </c>
      <c r="AE146" s="64">
        <f t="shared" si="117"/>
        <v>4360</v>
      </c>
      <c r="AF146" s="64">
        <f t="shared" si="117"/>
        <v>0</v>
      </c>
      <c r="AG146" s="64">
        <f t="shared" si="117"/>
        <v>809</v>
      </c>
      <c r="AH146" s="64">
        <f t="shared" ref="AH146:AJ146" si="120">SUM(AH133:AH145)</f>
        <v>4851</v>
      </c>
      <c r="AI146" s="64">
        <f t="shared" si="120"/>
        <v>22</v>
      </c>
      <c r="AJ146" s="64">
        <f t="shared" si="120"/>
        <v>299</v>
      </c>
      <c r="AK146" s="64">
        <f t="shared" ref="AK146:AP146" si="121">SUM(AK133:AK145)</f>
        <v>6117</v>
      </c>
      <c r="AL146" s="64">
        <f t="shared" si="121"/>
        <v>0</v>
      </c>
      <c r="AM146" s="64">
        <f t="shared" si="121"/>
        <v>500</v>
      </c>
      <c r="AN146" s="64">
        <f t="shared" si="121"/>
        <v>5171</v>
      </c>
      <c r="AO146" s="64">
        <f t="shared" si="121"/>
        <v>0</v>
      </c>
      <c r="AP146" s="64">
        <f t="shared" si="121"/>
        <v>296</v>
      </c>
      <c r="AQ146" s="64">
        <f t="shared" si="117"/>
        <v>1117</v>
      </c>
      <c r="AR146" s="64">
        <f t="shared" si="117"/>
        <v>5</v>
      </c>
      <c r="AS146" s="64">
        <f t="shared" si="117"/>
        <v>484</v>
      </c>
      <c r="AT146" s="64">
        <f t="shared" si="117"/>
        <v>2795</v>
      </c>
      <c r="AU146" s="64">
        <f t="shared" si="117"/>
        <v>6</v>
      </c>
      <c r="AV146" s="64">
        <f t="shared" si="117"/>
        <v>197</v>
      </c>
      <c r="AW146" s="64">
        <f t="shared" ref="AW146:AY146" si="122">SUM(AW133:AW145)</f>
        <v>648</v>
      </c>
      <c r="AX146" s="64">
        <f t="shared" si="122"/>
        <v>0</v>
      </c>
      <c r="AY146" s="64">
        <f t="shared" si="122"/>
        <v>113</v>
      </c>
      <c r="AZ146" s="64">
        <f t="shared" si="117"/>
        <v>2941</v>
      </c>
      <c r="BA146" s="64">
        <f t="shared" si="117"/>
        <v>5</v>
      </c>
      <c r="BB146" s="64">
        <f t="shared" si="117"/>
        <v>208</v>
      </c>
      <c r="BC146" s="64">
        <f t="shared" si="117"/>
        <v>1981</v>
      </c>
      <c r="BD146" s="64">
        <f t="shared" si="117"/>
        <v>0</v>
      </c>
      <c r="BE146" s="64">
        <f t="shared" si="117"/>
        <v>856</v>
      </c>
      <c r="BF146" s="64">
        <f t="shared" ref="BF146:BH146" si="123">SUM(BF133:BF145)</f>
        <v>3827</v>
      </c>
      <c r="BG146" s="64">
        <f t="shared" si="123"/>
        <v>0</v>
      </c>
      <c r="BH146" s="64">
        <f t="shared" si="123"/>
        <v>208</v>
      </c>
      <c r="BI146" s="64">
        <f t="shared" si="117"/>
        <v>2854</v>
      </c>
      <c r="BJ146" s="64">
        <f t="shared" si="117"/>
        <v>0</v>
      </c>
      <c r="BK146" s="64">
        <f t="shared" si="117"/>
        <v>521</v>
      </c>
      <c r="BL146" s="64">
        <f t="shared" si="117"/>
        <v>1810</v>
      </c>
      <c r="BM146" s="64">
        <f t="shared" si="117"/>
        <v>0</v>
      </c>
      <c r="BN146" s="64">
        <f t="shared" si="117"/>
        <v>208</v>
      </c>
      <c r="BO146" s="64">
        <f t="shared" si="117"/>
        <v>33349</v>
      </c>
      <c r="BP146" s="64">
        <f t="shared" si="117"/>
        <v>0</v>
      </c>
      <c r="BQ146" s="64">
        <f t="shared" si="117"/>
        <v>1170</v>
      </c>
      <c r="BR146" s="64">
        <f t="shared" si="117"/>
        <v>65091</v>
      </c>
      <c r="BS146" s="64">
        <f t="shared" si="117"/>
        <v>52</v>
      </c>
      <c r="BT146" s="64">
        <f t="shared" si="117"/>
        <v>3967</v>
      </c>
      <c r="BU146" s="64">
        <f t="shared" si="117"/>
        <v>67638</v>
      </c>
      <c r="BV146" s="64">
        <f t="shared" si="117"/>
        <v>58</v>
      </c>
      <c r="BW146" s="64">
        <f t="shared" si="117"/>
        <v>4098</v>
      </c>
      <c r="BX146" s="64">
        <f t="shared" si="117"/>
        <v>70428</v>
      </c>
      <c r="BY146" s="64">
        <f t="shared" si="117"/>
        <v>47</v>
      </c>
      <c r="BZ146" s="64">
        <f t="shared" si="117"/>
        <v>4232</v>
      </c>
      <c r="CA146" s="64">
        <f t="shared" si="117"/>
        <v>73693</v>
      </c>
      <c r="CB146" s="64">
        <f t="shared" si="117"/>
        <v>52</v>
      </c>
      <c r="CC146" s="64">
        <f t="shared" si="117"/>
        <v>4376</v>
      </c>
      <c r="CD146" s="64">
        <f t="shared" si="117"/>
        <v>77169</v>
      </c>
      <c r="CE146" s="64">
        <f t="shared" si="117"/>
        <v>51</v>
      </c>
      <c r="CF146" s="64">
        <f t="shared" si="117"/>
        <v>4518</v>
      </c>
    </row>
    <row r="147" spans="1:85" ht="12" customHeight="1" x14ac:dyDescent="0.25">
      <c r="A147" s="23"/>
      <c r="B147" s="23"/>
      <c r="C147" s="2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</row>
    <row r="148" spans="1:85" s="28" customFormat="1" ht="21.75" customHeight="1" thickBot="1" x14ac:dyDescent="0.3">
      <c r="A148" s="40" t="s">
        <v>104</v>
      </c>
      <c r="B148" s="41"/>
      <c r="C148" s="42"/>
      <c r="D148" s="27">
        <f>D146+D130+D97+D86+D78+D55+D20</f>
        <v>439168</v>
      </c>
      <c r="E148" s="27">
        <f t="shared" ref="E148:CF148" si="124">E146+E130+E97+E86+E78+E55+E20</f>
        <v>16642</v>
      </c>
      <c r="F148" s="27">
        <f t="shared" si="124"/>
        <v>789126</v>
      </c>
      <c r="G148" s="27">
        <f>G146+G130+G97+G86+G78+G55+G20</f>
        <v>502855</v>
      </c>
      <c r="H148" s="27">
        <f t="shared" si="124"/>
        <v>57121</v>
      </c>
      <c r="I148" s="27">
        <f t="shared" si="124"/>
        <v>662484</v>
      </c>
      <c r="J148" s="27">
        <f t="shared" si="124"/>
        <v>445237</v>
      </c>
      <c r="K148" s="27">
        <f t="shared" si="124"/>
        <v>67822</v>
      </c>
      <c r="L148" s="27">
        <f>L146+L130+L97+L86+L78+L55+L20</f>
        <v>452847</v>
      </c>
      <c r="M148" s="27">
        <f>M146+M130+M97+M86+M78+M55+M20</f>
        <v>565047</v>
      </c>
      <c r="N148" s="27">
        <f t="shared" si="124"/>
        <v>54918</v>
      </c>
      <c r="O148" s="27">
        <f>O146+O130+O97+O86+O78+O55+O20</f>
        <v>506519</v>
      </c>
      <c r="P148" s="27">
        <f t="shared" si="124"/>
        <v>388346</v>
      </c>
      <c r="Q148" s="27">
        <f t="shared" si="124"/>
        <v>49321</v>
      </c>
      <c r="R148" s="27">
        <f t="shared" si="124"/>
        <v>443788</v>
      </c>
      <c r="S148" s="27">
        <f t="shared" si="124"/>
        <v>433999</v>
      </c>
      <c r="T148" s="27">
        <f t="shared" si="124"/>
        <v>25025</v>
      </c>
      <c r="U148" s="27">
        <f t="shared" si="124"/>
        <v>468952</v>
      </c>
      <c r="V148" s="27">
        <f t="shared" ref="V148:X148" si="125">V146+V130+V97+V86+V78+V55+V20</f>
        <v>393072</v>
      </c>
      <c r="W148" s="27">
        <f t="shared" si="125"/>
        <v>79876</v>
      </c>
      <c r="X148" s="27">
        <f t="shared" si="125"/>
        <v>418668</v>
      </c>
      <c r="Y148" s="27">
        <f t="shared" si="124"/>
        <v>454523</v>
      </c>
      <c r="Z148" s="27">
        <f t="shared" si="124"/>
        <v>46599</v>
      </c>
      <c r="AA148" s="27">
        <f t="shared" si="124"/>
        <v>384500</v>
      </c>
      <c r="AB148" s="27">
        <f t="shared" ref="AB148:AD148" si="126">AB146+AB130+AB97+AB86+AB78+AB55+AB20</f>
        <v>399602</v>
      </c>
      <c r="AC148" s="27">
        <f t="shared" si="126"/>
        <v>76093</v>
      </c>
      <c r="AD148" s="27">
        <f t="shared" si="126"/>
        <v>408767</v>
      </c>
      <c r="AE148" s="27">
        <f t="shared" si="124"/>
        <v>462300</v>
      </c>
      <c r="AF148" s="27">
        <f t="shared" si="124"/>
        <v>52505</v>
      </c>
      <c r="AG148" s="27">
        <f t="shared" si="124"/>
        <v>375022</v>
      </c>
      <c r="AH148" s="27">
        <f t="shared" ref="AH148:AP148" si="127">AH146+AH130+AH97+AH86+AH78+AH55+AH20</f>
        <v>433354</v>
      </c>
      <c r="AI148" s="27">
        <f t="shared" si="127"/>
        <v>67330</v>
      </c>
      <c r="AJ148" s="27">
        <f t="shared" si="127"/>
        <v>633053</v>
      </c>
      <c r="AK148" s="27">
        <f t="shared" si="127"/>
        <v>459120</v>
      </c>
      <c r="AL148" s="27">
        <f t="shared" si="127"/>
        <v>43812</v>
      </c>
      <c r="AM148" s="27">
        <f t="shared" si="127"/>
        <v>579531</v>
      </c>
      <c r="AN148" s="27">
        <f t="shared" si="127"/>
        <v>388416</v>
      </c>
      <c r="AO148" s="27">
        <f t="shared" si="127"/>
        <v>58814</v>
      </c>
      <c r="AP148" s="27">
        <f t="shared" si="127"/>
        <v>383081</v>
      </c>
      <c r="AQ148" s="27">
        <f t="shared" si="124"/>
        <v>435023</v>
      </c>
      <c r="AR148" s="27">
        <f t="shared" si="124"/>
        <v>28264</v>
      </c>
      <c r="AS148" s="27">
        <f t="shared" si="124"/>
        <v>359201</v>
      </c>
      <c r="AT148" s="27">
        <f t="shared" si="124"/>
        <v>370192</v>
      </c>
      <c r="AU148" s="27">
        <f t="shared" si="124"/>
        <v>55830</v>
      </c>
      <c r="AV148" s="27">
        <f t="shared" si="124"/>
        <v>382888</v>
      </c>
      <c r="AW148" s="27">
        <f t="shared" ref="AW148:AY148" si="128">AW146+AW130+AW97+AW86+AW78+AW55+AW20</f>
        <v>419984</v>
      </c>
      <c r="AX148" s="27">
        <f t="shared" si="128"/>
        <v>24798</v>
      </c>
      <c r="AY148" s="27">
        <f t="shared" si="128"/>
        <v>378065</v>
      </c>
      <c r="AZ148" s="27">
        <f t="shared" si="124"/>
        <v>395681</v>
      </c>
      <c r="BA148" s="27">
        <f t="shared" si="124"/>
        <v>47816</v>
      </c>
      <c r="BB148" s="27">
        <f>BB146+BB130+BB97+BB86+BB78+BB55+BB20</f>
        <v>549391</v>
      </c>
      <c r="BC148" s="27">
        <f t="shared" ref="BC148:BH148" si="129">BC146+BC130+BC97+BC86+BC78+BC55+BC20</f>
        <v>421340</v>
      </c>
      <c r="BD148" s="27">
        <f t="shared" si="129"/>
        <v>39484</v>
      </c>
      <c r="BE148" s="27">
        <f t="shared" si="129"/>
        <v>517100</v>
      </c>
      <c r="BF148" s="27">
        <f t="shared" si="129"/>
        <v>358992</v>
      </c>
      <c r="BG148" s="27">
        <f t="shared" si="129"/>
        <v>55903</v>
      </c>
      <c r="BH148" s="27">
        <f t="shared" si="129"/>
        <v>385302</v>
      </c>
      <c r="BI148" s="27">
        <f t="shared" si="124"/>
        <v>380801</v>
      </c>
      <c r="BJ148" s="27">
        <f t="shared" si="124"/>
        <v>32046</v>
      </c>
      <c r="BK148" s="27">
        <f t="shared" si="124"/>
        <v>386112</v>
      </c>
      <c r="BL148" s="27">
        <f t="shared" si="124"/>
        <v>368461</v>
      </c>
      <c r="BM148" s="27">
        <f t="shared" si="124"/>
        <v>22763</v>
      </c>
      <c r="BN148" s="27">
        <f t="shared" si="124"/>
        <v>422071</v>
      </c>
      <c r="BO148" s="27">
        <f t="shared" si="124"/>
        <v>1195290</v>
      </c>
      <c r="BP148" s="27">
        <f t="shared" si="124"/>
        <v>10488</v>
      </c>
      <c r="BQ148" s="27">
        <f t="shared" si="124"/>
        <v>546907</v>
      </c>
      <c r="BR148" s="27">
        <f t="shared" si="124"/>
        <v>5589920</v>
      </c>
      <c r="BS148" s="27">
        <f t="shared" si="124"/>
        <v>610993</v>
      </c>
      <c r="BT148" s="27">
        <f t="shared" si="124"/>
        <v>5818464</v>
      </c>
      <c r="BU148" s="27">
        <f t="shared" si="124"/>
        <v>5952521</v>
      </c>
      <c r="BV148" s="27">
        <f>BV146+BV130+BV97+BV86+BV78+BV55+BV20</f>
        <v>617524</v>
      </c>
      <c r="BW148" s="27">
        <f t="shared" si="124"/>
        <v>6167559</v>
      </c>
      <c r="BX148" s="27">
        <f t="shared" si="124"/>
        <v>6389150</v>
      </c>
      <c r="BY148" s="27">
        <f t="shared" si="124"/>
        <v>572574</v>
      </c>
      <c r="BZ148" s="27">
        <f t="shared" si="124"/>
        <v>6629901</v>
      </c>
      <c r="CA148" s="27">
        <f t="shared" si="124"/>
        <v>6737120</v>
      </c>
      <c r="CB148" s="27">
        <f t="shared" si="124"/>
        <v>568674</v>
      </c>
      <c r="CC148" s="27">
        <f t="shared" si="124"/>
        <v>6973505</v>
      </c>
      <c r="CD148" s="27">
        <f t="shared" si="124"/>
        <v>7072659</v>
      </c>
      <c r="CE148" s="27">
        <f t="shared" si="124"/>
        <v>589844</v>
      </c>
      <c r="CF148" s="27">
        <f t="shared" si="124"/>
        <v>7309721</v>
      </c>
      <c r="CG148" s="239"/>
    </row>
    <row r="149" spans="1:85" ht="11.25" customHeight="1" thickBot="1" x14ac:dyDescent="0.3">
      <c r="D149" s="30"/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27">
        <f t="shared" ref="S149:U149" si="130">S147+S131+S98+S87+S79+S56+S21</f>
        <v>0</v>
      </c>
      <c r="T149" s="27">
        <f t="shared" si="130"/>
        <v>0</v>
      </c>
      <c r="U149" s="27">
        <f t="shared" si="130"/>
        <v>0</v>
      </c>
    </row>
  </sheetData>
  <mergeCells count="91">
    <mergeCell ref="A130:C130"/>
    <mergeCell ref="A132:C132"/>
    <mergeCell ref="A146:C146"/>
    <mergeCell ref="G3:I3"/>
    <mergeCell ref="G2:I2"/>
    <mergeCell ref="A116:C116"/>
    <mergeCell ref="A119:C119"/>
    <mergeCell ref="A121:C121"/>
    <mergeCell ref="A124:C124"/>
    <mergeCell ref="A126:C126"/>
    <mergeCell ref="A129:C129"/>
    <mergeCell ref="A88:C88"/>
    <mergeCell ref="A89:C89"/>
    <mergeCell ref="A97:C97"/>
    <mergeCell ref="A99:C99"/>
    <mergeCell ref="A100:C100"/>
    <mergeCell ref="A114:C114"/>
    <mergeCell ref="A70:C70"/>
    <mergeCell ref="A72:C72"/>
    <mergeCell ref="A77:C77"/>
    <mergeCell ref="A78:C78"/>
    <mergeCell ref="A80:C80"/>
    <mergeCell ref="A86:C86"/>
    <mergeCell ref="A68:C68"/>
    <mergeCell ref="A23:C23"/>
    <mergeCell ref="A31:C31"/>
    <mergeCell ref="A33:C33"/>
    <mergeCell ref="A38:C38"/>
    <mergeCell ref="A40:C40"/>
    <mergeCell ref="A55:C55"/>
    <mergeCell ref="A57:C57"/>
    <mergeCell ref="A58:C58"/>
    <mergeCell ref="A62:C62"/>
    <mergeCell ref="A64:C64"/>
    <mergeCell ref="A66:C66"/>
    <mergeCell ref="BX3:BZ3"/>
    <mergeCell ref="CA3:CC3"/>
    <mergeCell ref="CD3:CF3"/>
    <mergeCell ref="A6:C6"/>
    <mergeCell ref="A20:C20"/>
    <mergeCell ref="BR3:BT3"/>
    <mergeCell ref="BU3:BW3"/>
    <mergeCell ref="M3:O3"/>
    <mergeCell ref="V3:X3"/>
    <mergeCell ref="AN3:AP3"/>
    <mergeCell ref="BL3:BN3"/>
    <mergeCell ref="BO3:BQ3"/>
    <mergeCell ref="AQ3:AS3"/>
    <mergeCell ref="AT3:AV3"/>
    <mergeCell ref="AH3:AJ3"/>
    <mergeCell ref="BC3:BE3"/>
    <mergeCell ref="BI3:BK3"/>
    <mergeCell ref="AW2:AY2"/>
    <mergeCell ref="AW3:AY3"/>
    <mergeCell ref="AK2:AM2"/>
    <mergeCell ref="AK3:AM3"/>
    <mergeCell ref="BC2:BE2"/>
    <mergeCell ref="BI2:BK2"/>
    <mergeCell ref="AN2:AP2"/>
    <mergeCell ref="BF2:BH2"/>
    <mergeCell ref="BF3:BH3"/>
    <mergeCell ref="A22:C22"/>
    <mergeCell ref="AZ3:BB3"/>
    <mergeCell ref="D3:F3"/>
    <mergeCell ref="J3:L3"/>
    <mergeCell ref="Y3:AA3"/>
    <mergeCell ref="AE3:AG3"/>
    <mergeCell ref="M2:O2"/>
    <mergeCell ref="P3:R3"/>
    <mergeCell ref="S3:U3"/>
    <mergeCell ref="P2:R2"/>
    <mergeCell ref="S2:U2"/>
    <mergeCell ref="V2:X2"/>
    <mergeCell ref="AB2:AD2"/>
    <mergeCell ref="AB3:AD3"/>
    <mergeCell ref="A1:CF1"/>
    <mergeCell ref="D2:F2"/>
    <mergeCell ref="J2:L2"/>
    <mergeCell ref="Y2:AA2"/>
    <mergeCell ref="AE2:AG2"/>
    <mergeCell ref="AQ2:AS2"/>
    <mergeCell ref="AT2:AV2"/>
    <mergeCell ref="AZ2:BB2"/>
    <mergeCell ref="CA2:CC2"/>
    <mergeCell ref="CD2:CF2"/>
    <mergeCell ref="BO2:BQ2"/>
    <mergeCell ref="BR2:BT2"/>
    <mergeCell ref="BU2:BW2"/>
    <mergeCell ref="BX2:BZ2"/>
    <mergeCell ref="BL2:BN2"/>
    <mergeCell ref="AH2:AJ2"/>
  </mergeCells>
  <printOptions gridLines="1"/>
  <pageMargins left="0.51181102362204722" right="0.19685039370078741" top="0.39370078740157483" bottom="0.31496062992125984" header="0.15748031496062992" footer="0.15748031496062992"/>
  <pageSetup paperSize="8" scale="61" fitToHeight="0" orientation="landscape" r:id="rId1"/>
  <headerFooter>
    <oddHeader>&amp;L&amp;"Arial Narrow,Regular"&amp;P&amp;R&amp;"Arial,Bold"&amp;12ANNEXURE  AB</oddHeader>
    <oddFooter>&amp;L&amp;"Arial Narrow,Regular"&amp;F&amp;C&amp;"Arial Narrow,Regular"&amp;A&amp;R&amp;"Arial Narrow,Regular"&amp;D</oddFooter>
  </headerFooter>
  <rowBreaks count="4" manualBreakCount="4">
    <brk id="37" max="62" man="1"/>
    <brk id="70" max="62" man="1"/>
    <brk id="97" max="16383" man="1"/>
    <brk id="130" max="62" man="1"/>
  </rowBreaks>
  <colBreaks count="1" manualBreakCount="1">
    <brk id="69" max="148" man="1"/>
  </colBreaks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L149"/>
  <sheetViews>
    <sheetView view="pageBreakPreview" zoomScaleNormal="100" zoomScaleSheetLayoutView="100" workbookViewId="0">
      <pane xSplit="3" ySplit="5" topLeftCell="D6" activePane="bottomRight" state="frozen"/>
      <selection activeCell="G9" sqref="G9"/>
      <selection pane="topRight" activeCell="G9" sqref="G9"/>
      <selection pane="bottomLeft" activeCell="G9" sqref="G9"/>
      <selection pane="bottomRight" activeCell="Y12" sqref="Y12"/>
    </sheetView>
  </sheetViews>
  <sheetFormatPr defaultColWidth="8.5703125" defaultRowHeight="13.5" x14ac:dyDescent="0.25"/>
  <cols>
    <col min="1" max="2" width="18" style="29" customWidth="1"/>
    <col min="3" max="3" width="41.42578125" style="29" customWidth="1"/>
    <col min="4" max="4" width="9.85546875" style="32" customWidth="1"/>
    <col min="5" max="5" width="7.5703125" style="32" customWidth="1"/>
    <col min="6" max="6" width="8.5703125" style="32" customWidth="1"/>
    <col min="7" max="7" width="9.85546875" style="32" customWidth="1"/>
    <col min="8" max="8" width="7.5703125" style="32" customWidth="1"/>
    <col min="9" max="9" width="8.5703125" style="32" customWidth="1"/>
    <col min="10" max="12" width="8.5703125" style="33" hidden="1" customWidth="1"/>
    <col min="13" max="15" width="8.5703125" style="33" customWidth="1"/>
    <col min="16" max="16" width="10.85546875" style="33" hidden="1" customWidth="1"/>
    <col min="17" max="17" width="7.5703125" style="33" hidden="1" customWidth="1"/>
    <col min="18" max="18" width="8.5703125" style="33" hidden="1" customWidth="1"/>
    <col min="19" max="19" width="10.85546875" style="33" customWidth="1"/>
    <col min="20" max="20" width="7.5703125" style="33" customWidth="1"/>
    <col min="21" max="21" width="8.5703125" style="33" customWidth="1"/>
    <col min="22" max="22" width="8.5703125" style="31" hidden="1" customWidth="1"/>
    <col min="23" max="23" width="7.5703125" style="31" hidden="1" customWidth="1"/>
    <col min="24" max="24" width="8.5703125" style="31" hidden="1" customWidth="1"/>
    <col min="25" max="25" width="8.5703125" style="31" customWidth="1"/>
    <col min="26" max="26" width="8.5703125" style="31" bestFit="1" customWidth="1"/>
    <col min="27" max="27" width="8.5703125" style="31" customWidth="1"/>
    <col min="28" max="28" width="8.5703125" style="31" hidden="1" customWidth="1"/>
    <col min="29" max="29" width="7.5703125" style="31" hidden="1" customWidth="1"/>
    <col min="30" max="30" width="8.5703125" style="31" hidden="1" customWidth="1"/>
    <col min="31" max="31" width="8.5703125" style="31" customWidth="1"/>
    <col min="32" max="32" width="7.5703125" style="31" customWidth="1"/>
    <col min="33" max="33" width="8.5703125" style="31" customWidth="1"/>
    <col min="34" max="34" width="10.85546875" style="31" hidden="1" customWidth="1"/>
    <col min="35" max="35" width="7.5703125" style="31" hidden="1" customWidth="1"/>
    <col min="36" max="36" width="8.5703125" style="31" hidden="1" customWidth="1"/>
    <col min="37" max="37" width="10.85546875" style="31" customWidth="1"/>
    <col min="38" max="38" width="8.5703125" style="31" bestFit="1" customWidth="1"/>
    <col min="39" max="39" width="8.5703125" style="31" customWidth="1"/>
    <col min="40" max="40" width="10.85546875" style="31" hidden="1" customWidth="1"/>
    <col min="41" max="41" width="7.5703125" style="31" hidden="1" customWidth="1"/>
    <col min="42" max="42" width="8.5703125" style="31" hidden="1" customWidth="1"/>
    <col min="43" max="45" width="8.5703125" style="31" customWidth="1"/>
    <col min="46" max="46" width="8.5703125" style="31" hidden="1" customWidth="1"/>
    <col min="47" max="47" width="7.5703125" style="31" hidden="1" customWidth="1"/>
    <col min="48" max="48" width="8.5703125" style="31" hidden="1" customWidth="1"/>
    <col min="49" max="49" width="8.5703125" style="31" customWidth="1"/>
    <col min="50" max="50" width="7.5703125" style="31" customWidth="1"/>
    <col min="51" max="51" width="8.5703125" style="31" customWidth="1"/>
    <col min="52" max="52" width="11.42578125" style="31" hidden="1" customWidth="1"/>
    <col min="53" max="53" width="7.5703125" style="31" hidden="1" customWidth="1"/>
    <col min="54" max="54" width="8.5703125" style="31" hidden="1" customWidth="1"/>
    <col min="55" max="55" width="11.42578125" style="31" customWidth="1"/>
    <col min="56" max="56" width="8.5703125" style="31" bestFit="1" customWidth="1"/>
    <col min="57" max="58" width="8.5703125" style="31" customWidth="1"/>
    <col min="59" max="59" width="7.5703125" style="31" customWidth="1"/>
    <col min="60" max="60" width="8.5703125" style="31" customWidth="1"/>
    <col min="61" max="61" width="8.5703125" style="31" hidden="1" customWidth="1"/>
    <col min="62" max="62" width="7.5703125" style="31" hidden="1" customWidth="1"/>
    <col min="63" max="64" width="8.5703125" style="31" hidden="1" customWidth="1"/>
    <col min="65" max="65" width="7.5703125" style="31" hidden="1" customWidth="1"/>
    <col min="66" max="66" width="8.5703125" style="31" hidden="1" customWidth="1"/>
    <col min="67" max="67" width="8.5703125" style="31" customWidth="1"/>
    <col min="68" max="68" width="7.5703125" style="31" customWidth="1"/>
    <col min="69" max="69" width="8.5703125" style="31" customWidth="1"/>
    <col min="70" max="70" width="10.5703125" style="31" bestFit="1" customWidth="1"/>
    <col min="71" max="71" width="9.140625" style="31" bestFit="1" customWidth="1"/>
    <col min="72" max="72" width="10.5703125" style="31" bestFit="1" customWidth="1"/>
    <col min="73" max="73" width="10" style="31" bestFit="1" customWidth="1"/>
    <col min="74" max="74" width="8.5703125" style="31" customWidth="1"/>
    <col min="75" max="75" width="10" style="31" bestFit="1" customWidth="1"/>
    <col min="76" max="76" width="10" style="31" customWidth="1"/>
    <col min="77" max="77" width="8.5703125" style="31" customWidth="1"/>
    <col min="78" max="79" width="10" style="31" customWidth="1"/>
    <col min="80" max="80" width="8.5703125" style="31" customWidth="1"/>
    <col min="81" max="81" width="10" style="31" customWidth="1"/>
    <col min="82" max="82" width="10" style="36" hidden="1" customWidth="1"/>
    <col min="83" max="83" width="8.5703125" style="31" hidden="1" customWidth="1"/>
    <col min="84" max="84" width="10" style="31" hidden="1" customWidth="1"/>
    <col min="85" max="85" width="10" style="37" hidden="1" customWidth="1"/>
    <col min="86" max="86" width="8.5703125" style="34" hidden="1" customWidth="1"/>
    <col min="87" max="87" width="10" style="34" hidden="1" customWidth="1"/>
    <col min="88" max="88" width="10" style="61" hidden="1" customWidth="1"/>
    <col min="89" max="89" width="8.5703125" style="61" hidden="1" customWidth="1"/>
    <col min="90" max="90" width="11" style="45" hidden="1" customWidth="1"/>
    <col min="91" max="16384" width="8.5703125" style="20"/>
  </cols>
  <sheetData>
    <row r="1" spans="1:90" s="46" customFormat="1" ht="24.75" customHeight="1" x14ac:dyDescent="0.25">
      <c r="A1" s="273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</row>
    <row r="2" spans="1:90" s="48" customFormat="1" ht="30.75" customHeight="1" x14ac:dyDescent="0.25">
      <c r="A2" s="47"/>
      <c r="B2" s="47"/>
      <c r="C2" s="47"/>
      <c r="D2" s="274">
        <v>45108</v>
      </c>
      <c r="E2" s="274"/>
      <c r="F2" s="274"/>
      <c r="G2" s="274">
        <v>45108</v>
      </c>
      <c r="H2" s="274"/>
      <c r="I2" s="274"/>
      <c r="J2" s="274">
        <v>45139</v>
      </c>
      <c r="K2" s="274"/>
      <c r="L2" s="274"/>
      <c r="M2" s="274">
        <v>45139</v>
      </c>
      <c r="N2" s="274"/>
      <c r="O2" s="274"/>
      <c r="P2" s="274">
        <v>45170</v>
      </c>
      <c r="Q2" s="274"/>
      <c r="R2" s="274"/>
      <c r="S2" s="274">
        <v>45170</v>
      </c>
      <c r="T2" s="274"/>
      <c r="U2" s="274"/>
      <c r="V2" s="274">
        <v>45200</v>
      </c>
      <c r="W2" s="274"/>
      <c r="X2" s="274"/>
      <c r="Y2" s="274">
        <v>45200</v>
      </c>
      <c r="Z2" s="274"/>
      <c r="AA2" s="274"/>
      <c r="AB2" s="274">
        <v>45231</v>
      </c>
      <c r="AC2" s="274"/>
      <c r="AD2" s="274"/>
      <c r="AE2" s="274">
        <v>45231</v>
      </c>
      <c r="AF2" s="274"/>
      <c r="AG2" s="274"/>
      <c r="AH2" s="274">
        <v>45261</v>
      </c>
      <c r="AI2" s="274"/>
      <c r="AJ2" s="274"/>
      <c r="AK2" s="274">
        <v>45261</v>
      </c>
      <c r="AL2" s="274"/>
      <c r="AM2" s="274"/>
      <c r="AN2" s="274">
        <v>45292</v>
      </c>
      <c r="AO2" s="274"/>
      <c r="AP2" s="274"/>
      <c r="AQ2" s="274">
        <v>45292</v>
      </c>
      <c r="AR2" s="274"/>
      <c r="AS2" s="274"/>
      <c r="AT2" s="274">
        <v>45323</v>
      </c>
      <c r="AU2" s="274"/>
      <c r="AV2" s="274"/>
      <c r="AW2" s="274">
        <v>45323</v>
      </c>
      <c r="AX2" s="274"/>
      <c r="AY2" s="274"/>
      <c r="AZ2" s="274">
        <v>45352</v>
      </c>
      <c r="BA2" s="274"/>
      <c r="BB2" s="274"/>
      <c r="BC2" s="274">
        <v>45352</v>
      </c>
      <c r="BD2" s="274"/>
      <c r="BE2" s="274"/>
      <c r="BF2" s="274">
        <v>45383</v>
      </c>
      <c r="BG2" s="274"/>
      <c r="BH2" s="274"/>
      <c r="BI2" s="274">
        <v>45383</v>
      </c>
      <c r="BJ2" s="274"/>
      <c r="BK2" s="274"/>
      <c r="BL2" s="274">
        <v>45413</v>
      </c>
      <c r="BM2" s="274"/>
      <c r="BN2" s="274"/>
      <c r="BO2" s="274">
        <v>45413</v>
      </c>
      <c r="BP2" s="274"/>
      <c r="BQ2" s="274"/>
      <c r="BR2" s="274">
        <v>45444</v>
      </c>
      <c r="BS2" s="274"/>
      <c r="BT2" s="274"/>
      <c r="BU2" s="274" t="s">
        <v>153</v>
      </c>
      <c r="BV2" s="274"/>
      <c r="BW2" s="274"/>
      <c r="BX2" s="274" t="s">
        <v>153</v>
      </c>
      <c r="BY2" s="274"/>
      <c r="BZ2" s="274"/>
      <c r="CA2" s="274" t="s">
        <v>154</v>
      </c>
      <c r="CB2" s="274"/>
      <c r="CC2" s="274"/>
      <c r="CD2" s="275" t="s">
        <v>306</v>
      </c>
      <c r="CE2" s="274"/>
      <c r="CF2" s="274"/>
      <c r="CG2" s="275" t="s">
        <v>307</v>
      </c>
      <c r="CH2" s="276"/>
      <c r="CI2" s="274"/>
      <c r="CJ2" s="277" t="s">
        <v>308</v>
      </c>
      <c r="CK2" s="277"/>
      <c r="CL2" s="278"/>
    </row>
    <row r="3" spans="1:90" s="48" customFormat="1" ht="30" customHeight="1" x14ac:dyDescent="0.25">
      <c r="A3" s="47"/>
      <c r="B3" s="47"/>
      <c r="C3" s="47"/>
      <c r="D3" s="294" t="s">
        <v>155</v>
      </c>
      <c r="E3" s="294"/>
      <c r="F3" s="294"/>
      <c r="G3" s="294" t="s">
        <v>411</v>
      </c>
      <c r="H3" s="294"/>
      <c r="I3" s="294"/>
      <c r="J3" s="274" t="s">
        <v>155</v>
      </c>
      <c r="K3" s="274"/>
      <c r="L3" s="274"/>
      <c r="M3" s="274" t="s">
        <v>411</v>
      </c>
      <c r="N3" s="274"/>
      <c r="O3" s="274"/>
      <c r="P3" s="274" t="s">
        <v>155</v>
      </c>
      <c r="Q3" s="274"/>
      <c r="R3" s="274"/>
      <c r="S3" s="274" t="s">
        <v>411</v>
      </c>
      <c r="T3" s="274"/>
      <c r="U3" s="274"/>
      <c r="V3" s="274" t="s">
        <v>155</v>
      </c>
      <c r="W3" s="274"/>
      <c r="X3" s="274"/>
      <c r="Y3" s="274" t="s">
        <v>411</v>
      </c>
      <c r="Z3" s="274"/>
      <c r="AA3" s="274"/>
      <c r="AB3" s="274" t="s">
        <v>155</v>
      </c>
      <c r="AC3" s="274"/>
      <c r="AD3" s="274"/>
      <c r="AE3" s="274" t="s">
        <v>411</v>
      </c>
      <c r="AF3" s="274"/>
      <c r="AG3" s="274"/>
      <c r="AH3" s="274" t="s">
        <v>155</v>
      </c>
      <c r="AI3" s="274"/>
      <c r="AJ3" s="274"/>
      <c r="AK3" s="274" t="s">
        <v>411</v>
      </c>
      <c r="AL3" s="274"/>
      <c r="AM3" s="274"/>
      <c r="AN3" s="274" t="s">
        <v>155</v>
      </c>
      <c r="AO3" s="274"/>
      <c r="AP3" s="274"/>
      <c r="AQ3" s="274" t="s">
        <v>411</v>
      </c>
      <c r="AR3" s="274"/>
      <c r="AS3" s="274"/>
      <c r="AT3" s="274" t="s">
        <v>155</v>
      </c>
      <c r="AU3" s="274"/>
      <c r="AV3" s="274"/>
      <c r="AW3" s="274" t="s">
        <v>411</v>
      </c>
      <c r="AX3" s="274"/>
      <c r="AY3" s="274"/>
      <c r="AZ3" s="274" t="s">
        <v>155</v>
      </c>
      <c r="BA3" s="274"/>
      <c r="BB3" s="274"/>
      <c r="BC3" s="274" t="s">
        <v>411</v>
      </c>
      <c r="BD3" s="274"/>
      <c r="BE3" s="274"/>
      <c r="BF3" s="274" t="s">
        <v>411</v>
      </c>
      <c r="BG3" s="274"/>
      <c r="BH3" s="274"/>
      <c r="BI3" s="274" t="s">
        <v>155</v>
      </c>
      <c r="BJ3" s="274"/>
      <c r="BK3" s="274"/>
      <c r="BL3" s="274" t="s">
        <v>155</v>
      </c>
      <c r="BM3" s="274"/>
      <c r="BN3" s="274"/>
      <c r="BO3" s="274" t="s">
        <v>411</v>
      </c>
      <c r="BP3" s="274"/>
      <c r="BQ3" s="274"/>
      <c r="BR3" s="274" t="s">
        <v>155</v>
      </c>
      <c r="BS3" s="274"/>
      <c r="BT3" s="274"/>
      <c r="BU3" s="274" t="s">
        <v>416</v>
      </c>
      <c r="BV3" s="274"/>
      <c r="BW3" s="274"/>
      <c r="BX3" s="274" t="s">
        <v>417</v>
      </c>
      <c r="BY3" s="274"/>
      <c r="BZ3" s="274"/>
      <c r="CA3" s="274" t="s">
        <v>155</v>
      </c>
      <c r="CB3" s="274"/>
      <c r="CC3" s="274"/>
      <c r="CD3" s="275" t="s">
        <v>155</v>
      </c>
      <c r="CE3" s="274"/>
      <c r="CF3" s="274"/>
      <c r="CG3" s="275" t="s">
        <v>155</v>
      </c>
      <c r="CH3" s="276"/>
      <c r="CI3" s="274"/>
      <c r="CJ3" s="277" t="s">
        <v>155</v>
      </c>
      <c r="CK3" s="277"/>
      <c r="CL3" s="278"/>
    </row>
    <row r="4" spans="1:90" s="54" customFormat="1" ht="30" customHeight="1" x14ac:dyDescent="0.25">
      <c r="A4" s="49" t="s">
        <v>313</v>
      </c>
      <c r="B4" s="49" t="s">
        <v>314</v>
      </c>
      <c r="C4" s="49" t="s">
        <v>315</v>
      </c>
      <c r="D4" s="50" t="s">
        <v>156</v>
      </c>
      <c r="E4" s="50" t="s">
        <v>157</v>
      </c>
      <c r="F4" s="50" t="s">
        <v>158</v>
      </c>
      <c r="G4" s="50" t="s">
        <v>156</v>
      </c>
      <c r="H4" s="50" t="s">
        <v>157</v>
      </c>
      <c r="I4" s="50" t="s">
        <v>158</v>
      </c>
      <c r="J4" s="51" t="s">
        <v>156</v>
      </c>
      <c r="K4" s="51" t="s">
        <v>157</v>
      </c>
      <c r="L4" s="51" t="s">
        <v>158</v>
      </c>
      <c r="M4" s="51" t="s">
        <v>156</v>
      </c>
      <c r="N4" s="51" t="s">
        <v>157</v>
      </c>
      <c r="O4" s="51" t="s">
        <v>158</v>
      </c>
      <c r="P4" s="51" t="s">
        <v>156</v>
      </c>
      <c r="Q4" s="51" t="s">
        <v>157</v>
      </c>
      <c r="R4" s="51" t="s">
        <v>158</v>
      </c>
      <c r="S4" s="51" t="s">
        <v>156</v>
      </c>
      <c r="T4" s="51" t="s">
        <v>157</v>
      </c>
      <c r="U4" s="51" t="s">
        <v>158</v>
      </c>
      <c r="V4" s="51" t="s">
        <v>156</v>
      </c>
      <c r="W4" s="51" t="s">
        <v>157</v>
      </c>
      <c r="X4" s="51" t="s">
        <v>158</v>
      </c>
      <c r="Y4" s="51" t="s">
        <v>156</v>
      </c>
      <c r="Z4" s="51" t="s">
        <v>157</v>
      </c>
      <c r="AA4" s="51" t="s">
        <v>158</v>
      </c>
      <c r="AB4" s="51" t="s">
        <v>156</v>
      </c>
      <c r="AC4" s="51" t="s">
        <v>157</v>
      </c>
      <c r="AD4" s="51" t="s">
        <v>158</v>
      </c>
      <c r="AE4" s="51" t="s">
        <v>156</v>
      </c>
      <c r="AF4" s="51" t="s">
        <v>157</v>
      </c>
      <c r="AG4" s="51" t="s">
        <v>158</v>
      </c>
      <c r="AH4" s="51" t="s">
        <v>156</v>
      </c>
      <c r="AI4" s="51" t="s">
        <v>157</v>
      </c>
      <c r="AJ4" s="51" t="s">
        <v>158</v>
      </c>
      <c r="AK4" s="51" t="s">
        <v>156</v>
      </c>
      <c r="AL4" s="51" t="s">
        <v>157</v>
      </c>
      <c r="AM4" s="51" t="s">
        <v>158</v>
      </c>
      <c r="AN4" s="51" t="s">
        <v>156</v>
      </c>
      <c r="AO4" s="51" t="s">
        <v>157</v>
      </c>
      <c r="AP4" s="51" t="s">
        <v>158</v>
      </c>
      <c r="AQ4" s="51" t="s">
        <v>156</v>
      </c>
      <c r="AR4" s="51" t="s">
        <v>157</v>
      </c>
      <c r="AS4" s="51" t="s">
        <v>158</v>
      </c>
      <c r="AT4" s="51" t="s">
        <v>156</v>
      </c>
      <c r="AU4" s="51" t="s">
        <v>157</v>
      </c>
      <c r="AV4" s="51" t="s">
        <v>158</v>
      </c>
      <c r="AW4" s="51" t="s">
        <v>156</v>
      </c>
      <c r="AX4" s="51" t="s">
        <v>157</v>
      </c>
      <c r="AY4" s="51" t="s">
        <v>158</v>
      </c>
      <c r="AZ4" s="51" t="s">
        <v>156</v>
      </c>
      <c r="BA4" s="51" t="s">
        <v>157</v>
      </c>
      <c r="BB4" s="51" t="s">
        <v>158</v>
      </c>
      <c r="BC4" s="51" t="s">
        <v>156</v>
      </c>
      <c r="BD4" s="51" t="s">
        <v>157</v>
      </c>
      <c r="BE4" s="51" t="s">
        <v>158</v>
      </c>
      <c r="BF4" s="51" t="s">
        <v>156</v>
      </c>
      <c r="BG4" s="51" t="s">
        <v>157</v>
      </c>
      <c r="BH4" s="51" t="s">
        <v>158</v>
      </c>
      <c r="BI4" s="51" t="s">
        <v>156</v>
      </c>
      <c r="BJ4" s="51" t="s">
        <v>157</v>
      </c>
      <c r="BK4" s="51" t="s">
        <v>158</v>
      </c>
      <c r="BL4" s="51" t="s">
        <v>156</v>
      </c>
      <c r="BM4" s="51" t="s">
        <v>157</v>
      </c>
      <c r="BN4" s="51" t="s">
        <v>158</v>
      </c>
      <c r="BO4" s="51" t="s">
        <v>156</v>
      </c>
      <c r="BP4" s="51" t="s">
        <v>157</v>
      </c>
      <c r="BQ4" s="51" t="s">
        <v>158</v>
      </c>
      <c r="BR4" s="51" t="s">
        <v>156</v>
      </c>
      <c r="BS4" s="51" t="s">
        <v>157</v>
      </c>
      <c r="BT4" s="51" t="s">
        <v>158</v>
      </c>
      <c r="BU4" s="51" t="s">
        <v>156</v>
      </c>
      <c r="BV4" s="51" t="s">
        <v>157</v>
      </c>
      <c r="BW4" s="51" t="s">
        <v>158</v>
      </c>
      <c r="BX4" s="51" t="s">
        <v>156</v>
      </c>
      <c r="BY4" s="51" t="s">
        <v>157</v>
      </c>
      <c r="BZ4" s="51" t="s">
        <v>158</v>
      </c>
      <c r="CA4" s="51" t="s">
        <v>156</v>
      </c>
      <c r="CB4" s="51" t="s">
        <v>157</v>
      </c>
      <c r="CC4" s="51" t="s">
        <v>158</v>
      </c>
      <c r="CD4" s="52" t="s">
        <v>156</v>
      </c>
      <c r="CE4" s="51" t="s">
        <v>157</v>
      </c>
      <c r="CF4" s="51" t="s">
        <v>158</v>
      </c>
      <c r="CG4" s="52" t="s">
        <v>156</v>
      </c>
      <c r="CH4" s="53" t="s">
        <v>157</v>
      </c>
      <c r="CI4" s="53" t="s">
        <v>158</v>
      </c>
      <c r="CJ4" s="56" t="s">
        <v>156</v>
      </c>
      <c r="CK4" s="56" t="s">
        <v>157</v>
      </c>
      <c r="CL4" s="56" t="s">
        <v>158</v>
      </c>
    </row>
    <row r="5" spans="1:90" s="54" customFormat="1" ht="22.5" customHeight="1" x14ac:dyDescent="0.25">
      <c r="A5" s="49"/>
      <c r="B5" s="49"/>
      <c r="C5" s="49"/>
      <c r="D5" s="50" t="s">
        <v>139</v>
      </c>
      <c r="E5" s="50" t="s">
        <v>139</v>
      </c>
      <c r="F5" s="50" t="s">
        <v>139</v>
      </c>
      <c r="G5" s="50" t="s">
        <v>139</v>
      </c>
      <c r="H5" s="50" t="s">
        <v>139</v>
      </c>
      <c r="I5" s="50" t="s">
        <v>139</v>
      </c>
      <c r="J5" s="51" t="s">
        <v>139</v>
      </c>
      <c r="K5" s="51" t="s">
        <v>139</v>
      </c>
      <c r="L5" s="51" t="s">
        <v>139</v>
      </c>
      <c r="M5" s="51" t="s">
        <v>139</v>
      </c>
      <c r="N5" s="51" t="s">
        <v>139</v>
      </c>
      <c r="O5" s="51" t="s">
        <v>139</v>
      </c>
      <c r="P5" s="51" t="s">
        <v>139</v>
      </c>
      <c r="Q5" s="51" t="s">
        <v>139</v>
      </c>
      <c r="R5" s="51" t="s">
        <v>139</v>
      </c>
      <c r="S5" s="51" t="s">
        <v>139</v>
      </c>
      <c r="T5" s="51" t="s">
        <v>139</v>
      </c>
      <c r="U5" s="51" t="s">
        <v>139</v>
      </c>
      <c r="V5" s="51" t="s">
        <v>139</v>
      </c>
      <c r="W5" s="51" t="s">
        <v>139</v>
      </c>
      <c r="X5" s="51" t="s">
        <v>139</v>
      </c>
      <c r="Y5" s="51" t="s">
        <v>139</v>
      </c>
      <c r="Z5" s="51" t="s">
        <v>139</v>
      </c>
      <c r="AA5" s="51" t="s">
        <v>139</v>
      </c>
      <c r="AB5" s="51" t="s">
        <v>139</v>
      </c>
      <c r="AC5" s="51" t="s">
        <v>139</v>
      </c>
      <c r="AD5" s="51" t="s">
        <v>139</v>
      </c>
      <c r="AE5" s="51" t="s">
        <v>139</v>
      </c>
      <c r="AF5" s="51" t="s">
        <v>139</v>
      </c>
      <c r="AG5" s="51" t="s">
        <v>139</v>
      </c>
      <c r="AH5" s="51" t="s">
        <v>139</v>
      </c>
      <c r="AI5" s="51" t="s">
        <v>139</v>
      </c>
      <c r="AJ5" s="51" t="s">
        <v>139</v>
      </c>
      <c r="AK5" s="51" t="s">
        <v>139</v>
      </c>
      <c r="AL5" s="51" t="s">
        <v>139</v>
      </c>
      <c r="AM5" s="51" t="s">
        <v>139</v>
      </c>
      <c r="AN5" s="51" t="s">
        <v>139</v>
      </c>
      <c r="AO5" s="51" t="s">
        <v>139</v>
      </c>
      <c r="AP5" s="51" t="s">
        <v>139</v>
      </c>
      <c r="AQ5" s="51" t="s">
        <v>139</v>
      </c>
      <c r="AR5" s="51" t="s">
        <v>139</v>
      </c>
      <c r="AS5" s="51" t="s">
        <v>139</v>
      </c>
      <c r="AT5" s="51" t="s">
        <v>139</v>
      </c>
      <c r="AU5" s="51" t="s">
        <v>139</v>
      </c>
      <c r="AV5" s="51" t="s">
        <v>139</v>
      </c>
      <c r="AW5" s="51" t="s">
        <v>139</v>
      </c>
      <c r="AX5" s="51" t="s">
        <v>139</v>
      </c>
      <c r="AY5" s="51" t="s">
        <v>139</v>
      </c>
      <c r="AZ5" s="51" t="s">
        <v>139</v>
      </c>
      <c r="BA5" s="51" t="s">
        <v>139</v>
      </c>
      <c r="BB5" s="51" t="s">
        <v>139</v>
      </c>
      <c r="BC5" s="51" t="s">
        <v>139</v>
      </c>
      <c r="BD5" s="51" t="s">
        <v>139</v>
      </c>
      <c r="BE5" s="51" t="s">
        <v>139</v>
      </c>
      <c r="BF5" s="51" t="s">
        <v>139</v>
      </c>
      <c r="BG5" s="51" t="s">
        <v>139</v>
      </c>
      <c r="BH5" s="51" t="s">
        <v>139</v>
      </c>
      <c r="BI5" s="51" t="s">
        <v>139</v>
      </c>
      <c r="BJ5" s="51" t="s">
        <v>139</v>
      </c>
      <c r="BK5" s="51" t="s">
        <v>139</v>
      </c>
      <c r="BL5" s="51" t="s">
        <v>139</v>
      </c>
      <c r="BM5" s="51" t="s">
        <v>139</v>
      </c>
      <c r="BN5" s="51" t="s">
        <v>139</v>
      </c>
      <c r="BO5" s="51" t="s">
        <v>139</v>
      </c>
      <c r="BP5" s="51" t="s">
        <v>139</v>
      </c>
      <c r="BQ5" s="51" t="s">
        <v>139</v>
      </c>
      <c r="BR5" s="51" t="s">
        <v>139</v>
      </c>
      <c r="BS5" s="51" t="s">
        <v>139</v>
      </c>
      <c r="BT5" s="51" t="s">
        <v>139</v>
      </c>
      <c r="BU5" s="51" t="s">
        <v>139</v>
      </c>
      <c r="BV5" s="51" t="s">
        <v>139</v>
      </c>
      <c r="BW5" s="51" t="s">
        <v>139</v>
      </c>
      <c r="BX5" s="51" t="s">
        <v>139</v>
      </c>
      <c r="BY5" s="51" t="s">
        <v>139</v>
      </c>
      <c r="BZ5" s="51" t="s">
        <v>139</v>
      </c>
      <c r="CA5" s="51" t="s">
        <v>139</v>
      </c>
      <c r="CB5" s="51" t="s">
        <v>139</v>
      </c>
      <c r="CC5" s="51" t="s">
        <v>139</v>
      </c>
      <c r="CD5" s="52" t="s">
        <v>139</v>
      </c>
      <c r="CE5" s="51" t="s">
        <v>139</v>
      </c>
      <c r="CF5" s="51" t="s">
        <v>139</v>
      </c>
      <c r="CG5" s="52" t="s">
        <v>139</v>
      </c>
      <c r="CH5" s="53" t="s">
        <v>139</v>
      </c>
      <c r="CI5" s="53" t="s">
        <v>139</v>
      </c>
      <c r="CJ5" s="56" t="s">
        <v>139</v>
      </c>
      <c r="CK5" s="56" t="s">
        <v>139</v>
      </c>
      <c r="CL5" s="56" t="s">
        <v>139</v>
      </c>
    </row>
    <row r="6" spans="1:90" ht="27.75" customHeight="1" x14ac:dyDescent="0.25">
      <c r="A6" s="282" t="s">
        <v>159</v>
      </c>
      <c r="B6" s="282"/>
      <c r="C6" s="282"/>
      <c r="D6" s="18"/>
      <c r="E6" s="18"/>
      <c r="F6" s="18"/>
      <c r="G6" s="18"/>
      <c r="H6" s="18"/>
      <c r="I6" s="18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39"/>
      <c r="CH6" s="35"/>
      <c r="CI6" s="35"/>
      <c r="CJ6" s="57"/>
      <c r="CK6" s="57"/>
      <c r="CL6" s="58"/>
    </row>
    <row r="7" spans="1:90" ht="20.100000000000001" customHeight="1" x14ac:dyDescent="0.25">
      <c r="A7" s="21" t="s">
        <v>5</v>
      </c>
      <c r="B7" s="21" t="s">
        <v>6</v>
      </c>
      <c r="C7" s="21" t="s">
        <v>7</v>
      </c>
      <c r="D7" s="22">
        <v>605</v>
      </c>
      <c r="E7" s="22">
        <v>0</v>
      </c>
      <c r="F7" s="22">
        <v>1</v>
      </c>
      <c r="G7" s="22">
        <v>667</v>
      </c>
      <c r="H7" s="22">
        <v>0</v>
      </c>
      <c r="I7" s="22">
        <v>6</v>
      </c>
      <c r="J7" s="22">
        <v>751</v>
      </c>
      <c r="K7" s="22">
        <v>0</v>
      </c>
      <c r="L7" s="22">
        <v>1</v>
      </c>
      <c r="M7" s="22">
        <v>437</v>
      </c>
      <c r="N7" s="22"/>
      <c r="O7" s="22">
        <v>6</v>
      </c>
      <c r="P7" s="22">
        <v>608</v>
      </c>
      <c r="Q7" s="22">
        <v>0</v>
      </c>
      <c r="R7" s="22">
        <v>1</v>
      </c>
      <c r="S7" s="22">
        <v>439</v>
      </c>
      <c r="T7" s="22"/>
      <c r="U7" s="22">
        <v>6</v>
      </c>
      <c r="V7" s="22">
        <v>613</v>
      </c>
      <c r="W7" s="22">
        <v>0</v>
      </c>
      <c r="X7" s="22">
        <v>2</v>
      </c>
      <c r="Y7" s="22">
        <v>446</v>
      </c>
      <c r="Z7" s="22">
        <v>0</v>
      </c>
      <c r="AA7" s="22">
        <v>6</v>
      </c>
      <c r="AB7" s="22">
        <v>842</v>
      </c>
      <c r="AC7" s="22">
        <v>117</v>
      </c>
      <c r="AD7" s="22">
        <v>1</v>
      </c>
      <c r="AE7" s="22">
        <v>444</v>
      </c>
      <c r="AF7" s="22">
        <v>0</v>
      </c>
      <c r="AG7" s="22">
        <v>6</v>
      </c>
      <c r="AH7" s="22">
        <v>654</v>
      </c>
      <c r="AI7" s="22">
        <v>0</v>
      </c>
      <c r="AJ7" s="22">
        <v>1</v>
      </c>
      <c r="AK7" s="22">
        <v>514</v>
      </c>
      <c r="AL7" s="22"/>
      <c r="AM7" s="22">
        <v>6</v>
      </c>
      <c r="AN7" s="22">
        <v>633</v>
      </c>
      <c r="AO7" s="22">
        <v>0</v>
      </c>
      <c r="AP7" s="22">
        <v>1</v>
      </c>
      <c r="AQ7" s="22">
        <v>451</v>
      </c>
      <c r="AR7" s="22">
        <v>0</v>
      </c>
      <c r="AS7" s="22">
        <v>6</v>
      </c>
      <c r="AT7" s="22">
        <v>807</v>
      </c>
      <c r="AU7" s="22">
        <v>0</v>
      </c>
      <c r="AV7" s="22">
        <v>1</v>
      </c>
      <c r="AW7" s="22">
        <v>443</v>
      </c>
      <c r="AX7" s="22">
        <v>0</v>
      </c>
      <c r="AY7" s="198">
        <v>4</v>
      </c>
      <c r="AZ7" s="22">
        <v>632</v>
      </c>
      <c r="BA7" s="22">
        <v>0</v>
      </c>
      <c r="BB7" s="22">
        <v>1</v>
      </c>
      <c r="BC7" s="22">
        <v>476</v>
      </c>
      <c r="BD7" s="22"/>
      <c r="BE7" s="22">
        <v>6</v>
      </c>
      <c r="BF7" s="22">
        <v>470</v>
      </c>
      <c r="BG7" s="22">
        <v>55</v>
      </c>
      <c r="BH7" s="22">
        <v>6</v>
      </c>
      <c r="BI7" s="22">
        <v>819</v>
      </c>
      <c r="BJ7" s="22">
        <v>0</v>
      </c>
      <c r="BK7" s="22">
        <v>1</v>
      </c>
      <c r="BL7" s="22">
        <v>663</v>
      </c>
      <c r="BM7" s="22">
        <v>0</v>
      </c>
      <c r="BN7" s="22">
        <v>1</v>
      </c>
      <c r="BO7" s="22">
        <v>636</v>
      </c>
      <c r="BP7" s="22">
        <v>1901</v>
      </c>
      <c r="BQ7" s="22">
        <v>6</v>
      </c>
      <c r="BR7" s="22">
        <f t="shared" ref="BR7:BR19" si="0">BU7-G7-M7-S7-Y7-AE7-AK7-AQ7-AT7-AZ7-BI7-BL7</f>
        <v>1268</v>
      </c>
      <c r="BS7" s="22">
        <f t="shared" ref="BS7:BS19" si="1">BV7-H7-N7-T7-Z7-AF7-AL7-AR7-AU7-BA7-BJ7-BM7</f>
        <v>3448</v>
      </c>
      <c r="BT7" s="22">
        <f t="shared" ref="BT7:BT19" si="2">BW7-I7-O7-U7-AA7-AG7-AM7-AS7-AV7-BB7-BK7-BN7</f>
        <v>43</v>
      </c>
      <c r="BU7" s="22">
        <v>7587</v>
      </c>
      <c r="BV7" s="22">
        <v>3448</v>
      </c>
      <c r="BW7" s="22">
        <v>89</v>
      </c>
      <c r="BX7" s="22">
        <v>8511</v>
      </c>
      <c r="BY7" s="22">
        <v>117</v>
      </c>
      <c r="BZ7" s="22">
        <v>89</v>
      </c>
      <c r="CA7" s="22">
        <v>8853</v>
      </c>
      <c r="CB7" s="22">
        <v>133</v>
      </c>
      <c r="CC7" s="22">
        <v>100</v>
      </c>
      <c r="CD7" s="38">
        <v>9261</v>
      </c>
      <c r="CE7" s="22">
        <v>131</v>
      </c>
      <c r="CF7" s="22">
        <v>113</v>
      </c>
      <c r="CG7" s="39">
        <v>9576</v>
      </c>
      <c r="CH7" s="35">
        <v>140</v>
      </c>
      <c r="CI7" s="35">
        <v>127</v>
      </c>
      <c r="CJ7" s="57">
        <v>9985</v>
      </c>
      <c r="CK7" s="57">
        <v>147</v>
      </c>
      <c r="CL7" s="58">
        <v>143</v>
      </c>
    </row>
    <row r="8" spans="1:90" ht="20.100000000000001" customHeight="1" x14ac:dyDescent="0.25">
      <c r="A8" s="23" t="s">
        <v>160</v>
      </c>
      <c r="B8" s="23" t="s">
        <v>161</v>
      </c>
      <c r="C8" s="23" t="s">
        <v>162</v>
      </c>
      <c r="D8" s="22">
        <v>45</v>
      </c>
      <c r="E8" s="22">
        <v>0</v>
      </c>
      <c r="F8" s="22">
        <v>35</v>
      </c>
      <c r="G8" s="22">
        <v>63</v>
      </c>
      <c r="H8" s="22">
        <v>0</v>
      </c>
      <c r="I8" s="22">
        <v>36</v>
      </c>
      <c r="J8" s="22">
        <v>45</v>
      </c>
      <c r="K8" s="22">
        <v>0</v>
      </c>
      <c r="L8" s="22">
        <v>101</v>
      </c>
      <c r="M8" s="22">
        <v>64</v>
      </c>
      <c r="N8" s="22"/>
      <c r="O8" s="22">
        <v>36</v>
      </c>
      <c r="P8" s="22">
        <v>138</v>
      </c>
      <c r="Q8" s="22">
        <v>0</v>
      </c>
      <c r="R8" s="22">
        <v>31</v>
      </c>
      <c r="S8" s="22">
        <v>64</v>
      </c>
      <c r="T8" s="22"/>
      <c r="U8" s="22">
        <v>48</v>
      </c>
      <c r="V8" s="22">
        <v>128</v>
      </c>
      <c r="W8" s="22">
        <v>0</v>
      </c>
      <c r="X8" s="22">
        <v>213</v>
      </c>
      <c r="Y8" s="22">
        <v>40</v>
      </c>
      <c r="Z8" s="22">
        <v>0</v>
      </c>
      <c r="AA8" s="22">
        <v>26</v>
      </c>
      <c r="AB8" s="22">
        <v>128</v>
      </c>
      <c r="AC8" s="22">
        <v>0</v>
      </c>
      <c r="AD8" s="22">
        <v>215</v>
      </c>
      <c r="AE8" s="22">
        <v>87</v>
      </c>
      <c r="AF8" s="22">
        <v>0</v>
      </c>
      <c r="AG8" s="22">
        <v>38</v>
      </c>
      <c r="AH8" s="22">
        <v>128</v>
      </c>
      <c r="AI8" s="22">
        <v>0</v>
      </c>
      <c r="AJ8" s="22">
        <v>229</v>
      </c>
      <c r="AK8" s="22">
        <v>64</v>
      </c>
      <c r="AL8" s="22"/>
      <c r="AM8" s="22">
        <v>34</v>
      </c>
      <c r="AN8" s="22">
        <v>128</v>
      </c>
      <c r="AO8" s="22">
        <v>0</v>
      </c>
      <c r="AP8" s="22">
        <v>144</v>
      </c>
      <c r="AQ8" s="22">
        <v>64</v>
      </c>
      <c r="AR8" s="22">
        <v>0</v>
      </c>
      <c r="AS8" s="22">
        <v>36</v>
      </c>
      <c r="AT8" s="22">
        <v>128</v>
      </c>
      <c r="AU8" s="22">
        <v>0</v>
      </c>
      <c r="AV8" s="22">
        <v>144</v>
      </c>
      <c r="AW8" s="22">
        <v>62</v>
      </c>
      <c r="AX8" s="22">
        <v>0</v>
      </c>
      <c r="AY8" s="198">
        <v>93</v>
      </c>
      <c r="AZ8" s="22">
        <v>128</v>
      </c>
      <c r="BA8" s="22">
        <v>0</v>
      </c>
      <c r="BB8" s="22">
        <v>27</v>
      </c>
      <c r="BC8" s="22">
        <v>62</v>
      </c>
      <c r="BD8" s="22"/>
      <c r="BE8" s="22">
        <v>-21</v>
      </c>
      <c r="BF8" s="22">
        <v>69</v>
      </c>
      <c r="BG8" s="22"/>
      <c r="BH8" s="22">
        <v>36</v>
      </c>
      <c r="BI8" s="22">
        <v>44</v>
      </c>
      <c r="BJ8" s="22">
        <v>0</v>
      </c>
      <c r="BK8" s="22">
        <v>90</v>
      </c>
      <c r="BL8" s="22">
        <v>62</v>
      </c>
      <c r="BM8" s="22">
        <v>0</v>
      </c>
      <c r="BN8" s="22">
        <v>98</v>
      </c>
      <c r="BO8" s="22">
        <v>61</v>
      </c>
      <c r="BP8" s="22"/>
      <c r="BQ8" s="22">
        <v>36</v>
      </c>
      <c r="BR8" s="22">
        <f t="shared" si="0"/>
        <v>39</v>
      </c>
      <c r="BS8" s="22">
        <f t="shared" si="1"/>
        <v>0</v>
      </c>
      <c r="BT8" s="22">
        <f t="shared" si="2"/>
        <v>-140</v>
      </c>
      <c r="BU8" s="22">
        <v>847</v>
      </c>
      <c r="BV8" s="22">
        <v>0</v>
      </c>
      <c r="BW8" s="22">
        <v>473</v>
      </c>
      <c r="BX8" s="22">
        <v>1145</v>
      </c>
      <c r="BY8" s="22">
        <v>0</v>
      </c>
      <c r="BZ8" s="22">
        <v>1473</v>
      </c>
      <c r="CA8" s="22">
        <v>1188</v>
      </c>
      <c r="CB8" s="22">
        <v>0</v>
      </c>
      <c r="CC8" s="22">
        <v>1518</v>
      </c>
      <c r="CD8" s="22">
        <v>1239</v>
      </c>
      <c r="CE8" s="22">
        <v>0</v>
      </c>
      <c r="CF8" s="22">
        <v>1564</v>
      </c>
      <c r="CG8" s="39">
        <v>1276</v>
      </c>
      <c r="CH8" s="35"/>
      <c r="CI8" s="35">
        <v>1611</v>
      </c>
      <c r="CJ8" s="57">
        <v>1329</v>
      </c>
      <c r="CK8" s="57"/>
      <c r="CL8" s="58">
        <v>1660</v>
      </c>
    </row>
    <row r="9" spans="1:90" ht="20.100000000000001" customHeight="1" x14ac:dyDescent="0.25">
      <c r="A9" s="21" t="s">
        <v>163</v>
      </c>
      <c r="B9" s="21" t="s">
        <v>164</v>
      </c>
      <c r="C9" s="21" t="s">
        <v>165</v>
      </c>
      <c r="D9" s="22">
        <v>183</v>
      </c>
      <c r="E9" s="22">
        <v>0</v>
      </c>
      <c r="F9" s="22">
        <v>0</v>
      </c>
      <c r="G9" s="22">
        <v>192</v>
      </c>
      <c r="H9" s="22">
        <v>0</v>
      </c>
      <c r="I9" s="22">
        <v>3</v>
      </c>
      <c r="J9" s="22">
        <v>183</v>
      </c>
      <c r="K9" s="22">
        <v>0</v>
      </c>
      <c r="L9" s="22">
        <v>0</v>
      </c>
      <c r="M9" s="22">
        <v>216</v>
      </c>
      <c r="N9" s="22"/>
      <c r="O9" s="22">
        <v>4</v>
      </c>
      <c r="P9" s="22">
        <v>582</v>
      </c>
      <c r="Q9" s="22">
        <v>0</v>
      </c>
      <c r="R9" s="22">
        <v>0</v>
      </c>
      <c r="S9" s="22">
        <v>412</v>
      </c>
      <c r="T9" s="22"/>
      <c r="U9" s="22">
        <v>4</v>
      </c>
      <c r="V9" s="22">
        <v>183</v>
      </c>
      <c r="W9" s="22">
        <v>0</v>
      </c>
      <c r="X9" s="22">
        <v>0</v>
      </c>
      <c r="Y9" s="22">
        <v>227</v>
      </c>
      <c r="Z9" s="22">
        <v>0</v>
      </c>
      <c r="AA9" s="22">
        <v>3</v>
      </c>
      <c r="AB9" s="22">
        <v>248</v>
      </c>
      <c r="AC9" s="22">
        <v>0</v>
      </c>
      <c r="AD9" s="22">
        <v>0</v>
      </c>
      <c r="AE9" s="22">
        <v>458</v>
      </c>
      <c r="AF9" s="22">
        <v>0</v>
      </c>
      <c r="AG9" s="22">
        <v>3</v>
      </c>
      <c r="AH9" s="22">
        <v>577</v>
      </c>
      <c r="AI9" s="22">
        <v>0</v>
      </c>
      <c r="AJ9" s="22">
        <v>0</v>
      </c>
      <c r="AK9" s="22">
        <v>196</v>
      </c>
      <c r="AL9" s="22"/>
      <c r="AM9" s="22">
        <v>4</v>
      </c>
      <c r="AN9" s="22">
        <v>183</v>
      </c>
      <c r="AO9" s="22">
        <v>0</v>
      </c>
      <c r="AP9" s="22">
        <v>0</v>
      </c>
      <c r="AQ9" s="22">
        <v>405</v>
      </c>
      <c r="AR9" s="22">
        <v>0</v>
      </c>
      <c r="AS9" s="22">
        <v>3</v>
      </c>
      <c r="AT9" s="22">
        <v>183</v>
      </c>
      <c r="AU9" s="22">
        <v>0</v>
      </c>
      <c r="AV9" s="22">
        <v>0</v>
      </c>
      <c r="AW9" s="22">
        <v>396</v>
      </c>
      <c r="AX9" s="22">
        <v>0</v>
      </c>
      <c r="AY9" s="198">
        <v>4</v>
      </c>
      <c r="AZ9" s="22">
        <v>579</v>
      </c>
      <c r="BA9" s="22">
        <v>0</v>
      </c>
      <c r="BB9" s="22">
        <v>0</v>
      </c>
      <c r="BC9" s="22">
        <v>301</v>
      </c>
      <c r="BD9" s="22"/>
      <c r="BE9" s="22">
        <v>4</v>
      </c>
      <c r="BF9" s="22">
        <v>475</v>
      </c>
      <c r="BG9" s="22"/>
      <c r="BH9" s="22">
        <v>3</v>
      </c>
      <c r="BI9" s="22">
        <v>183</v>
      </c>
      <c r="BJ9" s="22">
        <v>0</v>
      </c>
      <c r="BK9" s="22">
        <v>0</v>
      </c>
      <c r="BL9" s="22">
        <v>183</v>
      </c>
      <c r="BM9" s="22">
        <v>0</v>
      </c>
      <c r="BN9" s="22">
        <v>0</v>
      </c>
      <c r="BO9" s="22">
        <v>381</v>
      </c>
      <c r="BP9" s="22"/>
      <c r="BQ9" s="22">
        <v>3</v>
      </c>
      <c r="BR9" s="22">
        <f t="shared" si="0"/>
        <v>1540</v>
      </c>
      <c r="BS9" s="22">
        <f t="shared" si="1"/>
        <v>0</v>
      </c>
      <c r="BT9" s="22">
        <f t="shared" si="2"/>
        <v>17</v>
      </c>
      <c r="BU9" s="22">
        <v>4774</v>
      </c>
      <c r="BV9" s="22">
        <v>0</v>
      </c>
      <c r="BW9" s="22">
        <v>41</v>
      </c>
      <c r="BX9" s="22">
        <v>3808</v>
      </c>
      <c r="BY9" s="22">
        <v>0</v>
      </c>
      <c r="BZ9" s="22">
        <v>41</v>
      </c>
      <c r="CA9" s="22">
        <v>3684</v>
      </c>
      <c r="CB9" s="22">
        <v>0</v>
      </c>
      <c r="CC9" s="22">
        <v>47</v>
      </c>
      <c r="CD9" s="22">
        <v>3835</v>
      </c>
      <c r="CE9" s="22">
        <v>0</v>
      </c>
      <c r="CF9" s="22">
        <v>54</v>
      </c>
      <c r="CG9" s="39">
        <v>3971</v>
      </c>
      <c r="CH9" s="35"/>
      <c r="CI9" s="35">
        <v>61</v>
      </c>
      <c r="CJ9" s="57">
        <v>4108</v>
      </c>
      <c r="CK9" s="57"/>
      <c r="CL9" s="58">
        <v>70</v>
      </c>
    </row>
    <row r="10" spans="1:90" ht="20.100000000000001" customHeight="1" x14ac:dyDescent="0.25">
      <c r="A10" s="21" t="s">
        <v>113</v>
      </c>
      <c r="B10" s="21" t="s">
        <v>115</v>
      </c>
      <c r="C10" s="21" t="s">
        <v>114</v>
      </c>
      <c r="D10" s="22">
        <v>2438</v>
      </c>
      <c r="E10" s="22">
        <v>0</v>
      </c>
      <c r="F10" s="22">
        <v>39</v>
      </c>
      <c r="G10" s="22">
        <v>2504</v>
      </c>
      <c r="H10" s="22">
        <v>0</v>
      </c>
      <c r="I10" s="22">
        <v>188</v>
      </c>
      <c r="J10" s="22">
        <v>2456</v>
      </c>
      <c r="K10" s="22">
        <v>0</v>
      </c>
      <c r="L10" s="22">
        <v>120</v>
      </c>
      <c r="M10" s="22">
        <v>32579</v>
      </c>
      <c r="N10" s="22"/>
      <c r="O10" s="22">
        <v>4420</v>
      </c>
      <c r="P10" s="22">
        <v>2613</v>
      </c>
      <c r="Q10" s="22">
        <v>0</v>
      </c>
      <c r="R10" s="22">
        <v>3212</v>
      </c>
      <c r="S10" s="22">
        <v>13840</v>
      </c>
      <c r="T10" s="22"/>
      <c r="U10" s="22">
        <v>30312</v>
      </c>
      <c r="V10" s="22">
        <v>2460</v>
      </c>
      <c r="W10" s="22">
        <v>0</v>
      </c>
      <c r="X10" s="22">
        <v>255</v>
      </c>
      <c r="Y10" s="22">
        <v>16602</v>
      </c>
      <c r="Z10" s="22">
        <v>0</v>
      </c>
      <c r="AA10" s="22">
        <v>25465</v>
      </c>
      <c r="AB10" s="22">
        <v>2392</v>
      </c>
      <c r="AC10" s="22">
        <v>0</v>
      </c>
      <c r="AD10" s="22">
        <v>258</v>
      </c>
      <c r="AE10" s="22">
        <v>2493</v>
      </c>
      <c r="AF10" s="22">
        <v>0</v>
      </c>
      <c r="AG10" s="22">
        <v>620</v>
      </c>
      <c r="AH10" s="22">
        <v>2525</v>
      </c>
      <c r="AI10" s="22">
        <v>0</v>
      </c>
      <c r="AJ10" s="22">
        <v>273</v>
      </c>
      <c r="AK10" s="22">
        <v>26436</v>
      </c>
      <c r="AL10" s="22"/>
      <c r="AM10" s="22">
        <v>188</v>
      </c>
      <c r="AN10" s="22">
        <v>2402</v>
      </c>
      <c r="AO10" s="22">
        <v>0</v>
      </c>
      <c r="AP10" s="22">
        <v>171</v>
      </c>
      <c r="AQ10" s="22">
        <v>2432</v>
      </c>
      <c r="AR10" s="22">
        <v>0</v>
      </c>
      <c r="AS10" s="22">
        <v>24087</v>
      </c>
      <c r="AT10" s="22">
        <v>2358</v>
      </c>
      <c r="AU10" s="22">
        <v>0</v>
      </c>
      <c r="AV10" s="22">
        <v>171</v>
      </c>
      <c r="AW10" s="22">
        <v>8870</v>
      </c>
      <c r="AX10" s="22">
        <v>0</v>
      </c>
      <c r="AY10" s="198">
        <v>6461</v>
      </c>
      <c r="AZ10" s="22">
        <v>2632</v>
      </c>
      <c r="BA10" s="22">
        <v>0</v>
      </c>
      <c r="BB10" s="22">
        <v>1282</v>
      </c>
      <c r="BC10" s="22">
        <v>15379</v>
      </c>
      <c r="BD10" s="22"/>
      <c r="BE10" s="22">
        <v>13210</v>
      </c>
      <c r="BF10" s="22">
        <v>4568</v>
      </c>
      <c r="BG10" s="22"/>
      <c r="BH10" s="22">
        <v>2195</v>
      </c>
      <c r="BI10" s="22">
        <v>2353</v>
      </c>
      <c r="BJ10" s="22">
        <v>0</v>
      </c>
      <c r="BK10" s="22">
        <v>108</v>
      </c>
      <c r="BL10" s="22">
        <v>2466</v>
      </c>
      <c r="BM10" s="22">
        <v>0</v>
      </c>
      <c r="BN10" s="22">
        <v>117</v>
      </c>
      <c r="BO10" s="22">
        <v>2501</v>
      </c>
      <c r="BP10" s="22"/>
      <c r="BQ10" s="22">
        <v>187</v>
      </c>
      <c r="BR10" s="22">
        <f t="shared" si="0"/>
        <v>6883</v>
      </c>
      <c r="BS10" s="22">
        <f t="shared" si="1"/>
        <v>0</v>
      </c>
      <c r="BT10" s="22">
        <f t="shared" si="2"/>
        <v>2779</v>
      </c>
      <c r="BU10" s="22">
        <v>113578</v>
      </c>
      <c r="BV10" s="22">
        <v>0</v>
      </c>
      <c r="BW10" s="22">
        <v>89737</v>
      </c>
      <c r="BX10" s="22">
        <v>29964</v>
      </c>
      <c r="BY10" s="22">
        <v>0</v>
      </c>
      <c r="BZ10" s="22">
        <v>6475</v>
      </c>
      <c r="CA10" s="22">
        <v>30182</v>
      </c>
      <c r="CB10" s="22">
        <v>0</v>
      </c>
      <c r="CC10" s="22">
        <v>6570</v>
      </c>
      <c r="CD10" s="22">
        <v>30291</v>
      </c>
      <c r="CE10" s="22">
        <v>0</v>
      </c>
      <c r="CF10" s="22">
        <v>6672</v>
      </c>
      <c r="CG10" s="39">
        <v>31227</v>
      </c>
      <c r="CH10" s="35"/>
      <c r="CI10" s="35">
        <v>6781</v>
      </c>
      <c r="CJ10" s="57">
        <v>32292</v>
      </c>
      <c r="CK10" s="57"/>
      <c r="CL10" s="58">
        <v>6898</v>
      </c>
    </row>
    <row r="11" spans="1:90" ht="24" customHeight="1" x14ac:dyDescent="0.25">
      <c r="A11" s="21" t="s">
        <v>166</v>
      </c>
      <c r="B11" s="21" t="s">
        <v>167</v>
      </c>
      <c r="C11" s="21" t="s">
        <v>168</v>
      </c>
      <c r="D11" s="22">
        <v>102</v>
      </c>
      <c r="E11" s="22">
        <v>0</v>
      </c>
      <c r="F11" s="22">
        <v>0</v>
      </c>
      <c r="G11" s="22">
        <v>97</v>
      </c>
      <c r="H11" s="22">
        <v>0</v>
      </c>
      <c r="I11" s="22">
        <v>5</v>
      </c>
      <c r="J11" s="22">
        <v>129</v>
      </c>
      <c r="K11" s="22">
        <v>0</v>
      </c>
      <c r="L11" s="22">
        <v>1</v>
      </c>
      <c r="M11" s="22">
        <v>141</v>
      </c>
      <c r="N11" s="22"/>
      <c r="O11" s="22">
        <v>7</v>
      </c>
      <c r="P11" s="22">
        <v>101</v>
      </c>
      <c r="Q11" s="22">
        <v>0</v>
      </c>
      <c r="R11" s="22">
        <v>0</v>
      </c>
      <c r="S11" s="22">
        <v>64</v>
      </c>
      <c r="T11" s="22"/>
      <c r="U11" s="22">
        <v>12</v>
      </c>
      <c r="V11" s="22">
        <v>101</v>
      </c>
      <c r="W11" s="22">
        <v>0</v>
      </c>
      <c r="X11" s="22">
        <v>0</v>
      </c>
      <c r="Y11" s="22">
        <v>64</v>
      </c>
      <c r="Z11" s="22">
        <v>0</v>
      </c>
      <c r="AA11" s="22">
        <v>8</v>
      </c>
      <c r="AB11" s="22">
        <v>101</v>
      </c>
      <c r="AC11" s="22">
        <v>0</v>
      </c>
      <c r="AD11" s="22">
        <v>0</v>
      </c>
      <c r="AE11" s="22">
        <v>64</v>
      </c>
      <c r="AF11" s="22">
        <v>0</v>
      </c>
      <c r="AG11" s="22">
        <v>33</v>
      </c>
      <c r="AH11" s="22">
        <v>101</v>
      </c>
      <c r="AI11" s="22">
        <v>0</v>
      </c>
      <c r="AJ11" s="22">
        <v>0</v>
      </c>
      <c r="AK11" s="22">
        <v>65</v>
      </c>
      <c r="AL11" s="22"/>
      <c r="AM11" s="22">
        <v>19</v>
      </c>
      <c r="AN11" s="22">
        <v>101</v>
      </c>
      <c r="AO11" s="22">
        <v>0</v>
      </c>
      <c r="AP11" s="22">
        <v>1</v>
      </c>
      <c r="AQ11" s="22">
        <v>79</v>
      </c>
      <c r="AR11" s="22">
        <v>0</v>
      </c>
      <c r="AS11" s="22">
        <v>9</v>
      </c>
      <c r="AT11" s="22">
        <v>101</v>
      </c>
      <c r="AU11" s="22">
        <v>0</v>
      </c>
      <c r="AV11" s="22">
        <v>0</v>
      </c>
      <c r="AW11" s="22">
        <v>65</v>
      </c>
      <c r="AX11" s="22">
        <v>0</v>
      </c>
      <c r="AY11" s="198">
        <v>18</v>
      </c>
      <c r="AZ11" s="22">
        <v>101</v>
      </c>
      <c r="BA11" s="22">
        <v>0</v>
      </c>
      <c r="BB11" s="22">
        <v>0</v>
      </c>
      <c r="BC11" s="22">
        <v>94</v>
      </c>
      <c r="BD11" s="22"/>
      <c r="BE11" s="22">
        <v>12</v>
      </c>
      <c r="BF11" s="22">
        <v>92</v>
      </c>
      <c r="BG11" s="22"/>
      <c r="BH11" s="22">
        <v>6</v>
      </c>
      <c r="BI11" s="22">
        <v>101</v>
      </c>
      <c r="BJ11" s="22">
        <v>0</v>
      </c>
      <c r="BK11" s="22">
        <v>0</v>
      </c>
      <c r="BL11" s="22">
        <v>102</v>
      </c>
      <c r="BM11" s="22">
        <v>0</v>
      </c>
      <c r="BN11" s="22">
        <v>0</v>
      </c>
      <c r="BO11" s="22">
        <v>99</v>
      </c>
      <c r="BP11" s="22"/>
      <c r="BQ11" s="22">
        <v>4</v>
      </c>
      <c r="BR11" s="22">
        <f t="shared" si="0"/>
        <v>192</v>
      </c>
      <c r="BS11" s="22">
        <f t="shared" si="1"/>
        <v>0</v>
      </c>
      <c r="BT11" s="22">
        <f t="shared" si="2"/>
        <v>-5</v>
      </c>
      <c r="BU11" s="22">
        <v>1171</v>
      </c>
      <c r="BV11" s="22">
        <v>0</v>
      </c>
      <c r="BW11" s="22">
        <v>88</v>
      </c>
      <c r="BX11" s="22">
        <v>1262</v>
      </c>
      <c r="BY11" s="22">
        <v>0</v>
      </c>
      <c r="BZ11" s="22">
        <v>28</v>
      </c>
      <c r="CA11" s="22">
        <v>1311</v>
      </c>
      <c r="CB11" s="22">
        <v>0</v>
      </c>
      <c r="CC11" s="22">
        <v>32</v>
      </c>
      <c r="CD11" s="22">
        <v>1370</v>
      </c>
      <c r="CE11" s="22">
        <v>0</v>
      </c>
      <c r="CF11" s="22">
        <v>35</v>
      </c>
      <c r="CG11" s="39">
        <v>1396</v>
      </c>
      <c r="CH11" s="35"/>
      <c r="CI11" s="35">
        <v>40</v>
      </c>
      <c r="CJ11" s="57">
        <v>1453</v>
      </c>
      <c r="CK11" s="57"/>
      <c r="CL11" s="58">
        <v>45</v>
      </c>
    </row>
    <row r="12" spans="1:90" ht="20.100000000000001" customHeight="1" x14ac:dyDescent="0.25">
      <c r="A12" s="21" t="s">
        <v>169</v>
      </c>
      <c r="B12" s="21" t="s">
        <v>119</v>
      </c>
      <c r="C12" s="21" t="s">
        <v>170</v>
      </c>
      <c r="D12" s="22">
        <v>327</v>
      </c>
      <c r="E12" s="22">
        <v>0</v>
      </c>
      <c r="F12" s="22">
        <v>0</v>
      </c>
      <c r="G12" s="22">
        <v>324</v>
      </c>
      <c r="H12" s="22">
        <v>0</v>
      </c>
      <c r="I12" s="22">
        <v>3</v>
      </c>
      <c r="J12" s="22">
        <v>275</v>
      </c>
      <c r="K12" s="22">
        <v>0</v>
      </c>
      <c r="L12" s="22">
        <v>0</v>
      </c>
      <c r="M12" s="22">
        <v>270</v>
      </c>
      <c r="N12" s="22"/>
      <c r="O12" s="22">
        <v>3</v>
      </c>
      <c r="P12" s="22">
        <v>324</v>
      </c>
      <c r="Q12" s="22">
        <v>0</v>
      </c>
      <c r="R12" s="22">
        <v>0</v>
      </c>
      <c r="S12" s="22">
        <v>251</v>
      </c>
      <c r="T12" s="22"/>
      <c r="U12" s="22">
        <v>3</v>
      </c>
      <c r="V12" s="22">
        <v>254</v>
      </c>
      <c r="W12" s="22">
        <v>0</v>
      </c>
      <c r="X12" s="22">
        <v>0</v>
      </c>
      <c r="Y12" s="22">
        <v>272</v>
      </c>
      <c r="Z12" s="22">
        <v>0</v>
      </c>
      <c r="AA12" s="22">
        <v>3</v>
      </c>
      <c r="AB12" s="22">
        <v>253</v>
      </c>
      <c r="AC12" s="22">
        <v>0</v>
      </c>
      <c r="AD12" s="22">
        <v>0</v>
      </c>
      <c r="AE12" s="22">
        <v>251</v>
      </c>
      <c r="AF12" s="22">
        <v>0</v>
      </c>
      <c r="AG12" s="22">
        <v>3</v>
      </c>
      <c r="AH12" s="22">
        <v>282</v>
      </c>
      <c r="AI12" s="22">
        <v>0</v>
      </c>
      <c r="AJ12" s="22">
        <v>0</v>
      </c>
      <c r="AK12" s="22">
        <v>301</v>
      </c>
      <c r="AL12" s="22"/>
      <c r="AM12" s="22">
        <v>3</v>
      </c>
      <c r="AN12" s="22">
        <v>254</v>
      </c>
      <c r="AO12" s="22">
        <v>0</v>
      </c>
      <c r="AP12" s="22">
        <v>0</v>
      </c>
      <c r="AQ12" s="22">
        <v>257</v>
      </c>
      <c r="AR12" s="22">
        <v>0</v>
      </c>
      <c r="AS12" s="22">
        <v>3</v>
      </c>
      <c r="AT12" s="22">
        <v>254</v>
      </c>
      <c r="AU12" s="22">
        <v>0</v>
      </c>
      <c r="AV12" s="22">
        <v>0</v>
      </c>
      <c r="AW12" s="22">
        <v>261</v>
      </c>
      <c r="AX12" s="22">
        <v>0</v>
      </c>
      <c r="AY12" s="198">
        <v>3</v>
      </c>
      <c r="AZ12" s="22">
        <v>280</v>
      </c>
      <c r="BA12" s="22">
        <v>0</v>
      </c>
      <c r="BB12" s="22">
        <v>0</v>
      </c>
      <c r="BC12" s="22">
        <v>263</v>
      </c>
      <c r="BD12" s="22"/>
      <c r="BE12" s="22">
        <v>3</v>
      </c>
      <c r="BF12" s="22">
        <v>281</v>
      </c>
      <c r="BG12" s="22"/>
      <c r="BH12" s="22">
        <v>3</v>
      </c>
      <c r="BI12" s="22">
        <v>254</v>
      </c>
      <c r="BJ12" s="22">
        <v>0</v>
      </c>
      <c r="BK12" s="22">
        <v>0</v>
      </c>
      <c r="BL12" s="22">
        <v>253</v>
      </c>
      <c r="BM12" s="22">
        <v>0</v>
      </c>
      <c r="BN12" s="22">
        <v>0</v>
      </c>
      <c r="BO12" s="22">
        <v>255</v>
      </c>
      <c r="BP12" s="22"/>
      <c r="BQ12" s="22">
        <v>3</v>
      </c>
      <c r="BR12" s="22">
        <f t="shared" si="0"/>
        <v>307</v>
      </c>
      <c r="BS12" s="22">
        <f t="shared" si="1"/>
        <v>0</v>
      </c>
      <c r="BT12" s="22">
        <f t="shared" si="2"/>
        <v>11</v>
      </c>
      <c r="BU12" s="22">
        <v>3274</v>
      </c>
      <c r="BV12" s="22">
        <v>0</v>
      </c>
      <c r="BW12" s="22">
        <v>32</v>
      </c>
      <c r="BX12" s="22">
        <v>3309</v>
      </c>
      <c r="BY12" s="22">
        <v>0</v>
      </c>
      <c r="BZ12" s="22">
        <v>33</v>
      </c>
      <c r="CA12" s="22">
        <v>3406</v>
      </c>
      <c r="CB12" s="22">
        <v>0</v>
      </c>
      <c r="CC12" s="22">
        <v>38</v>
      </c>
      <c r="CD12" s="22">
        <v>3561</v>
      </c>
      <c r="CE12" s="22">
        <v>0</v>
      </c>
      <c r="CF12" s="22">
        <v>43</v>
      </c>
      <c r="CG12" s="39">
        <v>3670</v>
      </c>
      <c r="CH12" s="35"/>
      <c r="CI12" s="35">
        <v>48</v>
      </c>
      <c r="CJ12" s="57">
        <v>3829</v>
      </c>
      <c r="CK12" s="57"/>
      <c r="CL12" s="58">
        <v>55</v>
      </c>
    </row>
    <row r="13" spans="1:90" ht="20.100000000000001" customHeight="1" x14ac:dyDescent="0.25">
      <c r="A13" s="26" t="s">
        <v>301</v>
      </c>
      <c r="B13" s="26" t="s">
        <v>134</v>
      </c>
      <c r="C13" s="26" t="s">
        <v>302</v>
      </c>
      <c r="D13" s="22">
        <v>189</v>
      </c>
      <c r="E13" s="22">
        <v>0</v>
      </c>
      <c r="F13" s="22">
        <v>0</v>
      </c>
      <c r="G13" s="22">
        <v>191</v>
      </c>
      <c r="H13" s="22">
        <v>0</v>
      </c>
      <c r="I13" s="22">
        <v>3</v>
      </c>
      <c r="J13" s="22">
        <v>141</v>
      </c>
      <c r="K13" s="22">
        <v>0</v>
      </c>
      <c r="L13" s="22">
        <v>0</v>
      </c>
      <c r="M13" s="22">
        <v>150</v>
      </c>
      <c r="N13" s="22"/>
      <c r="O13" s="22">
        <v>3</v>
      </c>
      <c r="P13" s="22">
        <v>267</v>
      </c>
      <c r="Q13" s="22">
        <v>0</v>
      </c>
      <c r="R13" s="22">
        <v>0</v>
      </c>
      <c r="S13" s="22">
        <v>143</v>
      </c>
      <c r="T13" s="22"/>
      <c r="U13" s="22">
        <v>3</v>
      </c>
      <c r="V13" s="22">
        <v>141</v>
      </c>
      <c r="W13" s="22">
        <v>0</v>
      </c>
      <c r="X13" s="22">
        <v>0</v>
      </c>
      <c r="Y13" s="22">
        <v>142</v>
      </c>
      <c r="Z13" s="22">
        <v>0</v>
      </c>
      <c r="AA13" s="22">
        <v>3</v>
      </c>
      <c r="AB13" s="22">
        <v>141</v>
      </c>
      <c r="AC13" s="22">
        <v>0</v>
      </c>
      <c r="AD13" s="22">
        <v>0</v>
      </c>
      <c r="AE13" s="22">
        <v>195</v>
      </c>
      <c r="AF13" s="22">
        <v>0</v>
      </c>
      <c r="AG13" s="22">
        <v>3</v>
      </c>
      <c r="AH13" s="22">
        <v>267</v>
      </c>
      <c r="AI13" s="22">
        <v>0</v>
      </c>
      <c r="AJ13" s="22">
        <v>0</v>
      </c>
      <c r="AK13" s="22">
        <v>181</v>
      </c>
      <c r="AL13" s="22"/>
      <c r="AM13" s="22">
        <v>3</v>
      </c>
      <c r="AN13" s="22">
        <v>141</v>
      </c>
      <c r="AO13" s="22">
        <v>0</v>
      </c>
      <c r="AP13" s="22">
        <v>0</v>
      </c>
      <c r="AQ13" s="22">
        <v>146</v>
      </c>
      <c r="AR13" s="22">
        <v>0</v>
      </c>
      <c r="AS13" s="22">
        <v>3</v>
      </c>
      <c r="AT13" s="22">
        <v>141</v>
      </c>
      <c r="AU13" s="22">
        <v>0</v>
      </c>
      <c r="AV13" s="22">
        <v>0</v>
      </c>
      <c r="AW13" s="22">
        <v>148</v>
      </c>
      <c r="AX13" s="22">
        <v>0</v>
      </c>
      <c r="AY13" s="198">
        <v>3</v>
      </c>
      <c r="AZ13" s="22">
        <v>265</v>
      </c>
      <c r="BA13" s="22">
        <v>0</v>
      </c>
      <c r="BB13" s="22">
        <v>0</v>
      </c>
      <c r="BC13" s="22">
        <v>163</v>
      </c>
      <c r="BD13" s="22"/>
      <c r="BE13" s="22">
        <v>3</v>
      </c>
      <c r="BF13" s="22">
        <v>149</v>
      </c>
      <c r="BG13" s="22"/>
      <c r="BH13" s="22">
        <v>3</v>
      </c>
      <c r="BI13" s="22">
        <v>141</v>
      </c>
      <c r="BJ13" s="22">
        <v>0</v>
      </c>
      <c r="BK13" s="22">
        <v>0</v>
      </c>
      <c r="BL13" s="22">
        <v>140</v>
      </c>
      <c r="BM13" s="22">
        <v>0</v>
      </c>
      <c r="BN13" s="22">
        <v>0</v>
      </c>
      <c r="BO13" s="22">
        <v>143</v>
      </c>
      <c r="BP13" s="22"/>
      <c r="BQ13" s="22">
        <v>3</v>
      </c>
      <c r="BR13" s="22">
        <f t="shared" si="0"/>
        <v>439</v>
      </c>
      <c r="BS13" s="22">
        <f t="shared" si="1"/>
        <v>0</v>
      </c>
      <c r="BT13" s="22">
        <f t="shared" si="2"/>
        <v>10</v>
      </c>
      <c r="BU13" s="22">
        <v>2274</v>
      </c>
      <c r="BV13" s="22">
        <v>0</v>
      </c>
      <c r="BW13" s="22">
        <v>31</v>
      </c>
      <c r="BX13" s="22">
        <v>2211</v>
      </c>
      <c r="BY13" s="22">
        <v>0</v>
      </c>
      <c r="BZ13" s="22">
        <v>31</v>
      </c>
      <c r="CA13" s="22">
        <v>2306</v>
      </c>
      <c r="CB13" s="22">
        <v>0</v>
      </c>
      <c r="CC13" s="22">
        <v>36</v>
      </c>
      <c r="CD13" s="22">
        <v>2412</v>
      </c>
      <c r="CE13" s="22">
        <v>0</v>
      </c>
      <c r="CF13" s="22">
        <v>41</v>
      </c>
      <c r="CG13" s="39">
        <v>2507</v>
      </c>
      <c r="CH13" s="35"/>
      <c r="CI13" s="35">
        <v>47</v>
      </c>
      <c r="CJ13" s="57">
        <v>2622</v>
      </c>
      <c r="CK13" s="57"/>
      <c r="CL13" s="58">
        <v>53</v>
      </c>
    </row>
    <row r="14" spans="1:90" ht="31.35" customHeight="1" x14ac:dyDescent="0.25">
      <c r="A14" s="21" t="s">
        <v>171</v>
      </c>
      <c r="B14" s="21" t="s">
        <v>172</v>
      </c>
      <c r="C14" s="21" t="s">
        <v>173</v>
      </c>
      <c r="D14" s="22">
        <v>1925</v>
      </c>
      <c r="E14" s="22">
        <v>0</v>
      </c>
      <c r="F14" s="22">
        <v>0</v>
      </c>
      <c r="G14" s="22">
        <v>1792</v>
      </c>
      <c r="H14" s="22">
        <v>0</v>
      </c>
      <c r="I14" s="22">
        <v>22</v>
      </c>
      <c r="J14" s="22">
        <v>1967</v>
      </c>
      <c r="K14" s="22">
        <v>0</v>
      </c>
      <c r="L14" s="22">
        <v>0</v>
      </c>
      <c r="M14" s="22">
        <v>1833</v>
      </c>
      <c r="N14" s="22"/>
      <c r="O14" s="22">
        <v>22</v>
      </c>
      <c r="P14" s="22">
        <v>2095</v>
      </c>
      <c r="Q14" s="22">
        <v>0</v>
      </c>
      <c r="R14" s="22">
        <v>0</v>
      </c>
      <c r="S14" s="22">
        <v>1628</v>
      </c>
      <c r="T14" s="22"/>
      <c r="U14" s="22">
        <v>22</v>
      </c>
      <c r="V14" s="22">
        <v>1859</v>
      </c>
      <c r="W14" s="22">
        <v>0</v>
      </c>
      <c r="X14" s="22">
        <v>0</v>
      </c>
      <c r="Y14" s="22">
        <v>1831</v>
      </c>
      <c r="Z14" s="22">
        <v>0</v>
      </c>
      <c r="AA14" s="22">
        <v>22</v>
      </c>
      <c r="AB14" s="22">
        <v>1859</v>
      </c>
      <c r="AC14" s="22">
        <v>0</v>
      </c>
      <c r="AD14" s="22">
        <v>0</v>
      </c>
      <c r="AE14" s="22">
        <v>1664</v>
      </c>
      <c r="AF14" s="22">
        <v>0</v>
      </c>
      <c r="AG14" s="22">
        <v>22</v>
      </c>
      <c r="AH14" s="22">
        <v>3811</v>
      </c>
      <c r="AI14" s="22">
        <v>0</v>
      </c>
      <c r="AJ14" s="22">
        <v>0</v>
      </c>
      <c r="AK14" s="22">
        <v>2167</v>
      </c>
      <c r="AL14" s="22"/>
      <c r="AM14" s="22">
        <v>22</v>
      </c>
      <c r="AN14" s="22">
        <v>1974</v>
      </c>
      <c r="AO14" s="22">
        <v>0</v>
      </c>
      <c r="AP14" s="22">
        <v>0</v>
      </c>
      <c r="AQ14" s="22">
        <v>3149</v>
      </c>
      <c r="AR14" s="22">
        <v>0</v>
      </c>
      <c r="AS14" s="22">
        <v>22</v>
      </c>
      <c r="AT14" s="22">
        <v>1859</v>
      </c>
      <c r="AU14" s="22">
        <v>0</v>
      </c>
      <c r="AV14" s="22">
        <v>0</v>
      </c>
      <c r="AW14" s="22">
        <v>1922</v>
      </c>
      <c r="AX14" s="22">
        <v>0</v>
      </c>
      <c r="AY14" s="198">
        <v>22</v>
      </c>
      <c r="AZ14" s="22">
        <v>2093</v>
      </c>
      <c r="BA14" s="22">
        <v>0</v>
      </c>
      <c r="BB14" s="22">
        <v>0</v>
      </c>
      <c r="BC14" s="22">
        <v>1731</v>
      </c>
      <c r="BD14" s="22"/>
      <c r="BE14" s="22">
        <v>22</v>
      </c>
      <c r="BF14" s="22">
        <v>1658</v>
      </c>
      <c r="BG14" s="22"/>
      <c r="BH14" s="22">
        <v>22</v>
      </c>
      <c r="BI14" s="22">
        <v>3017</v>
      </c>
      <c r="BJ14" s="22">
        <v>0</v>
      </c>
      <c r="BK14" s="22">
        <v>0</v>
      </c>
      <c r="BL14" s="22">
        <v>1911</v>
      </c>
      <c r="BM14" s="22">
        <v>0</v>
      </c>
      <c r="BN14" s="22">
        <v>0</v>
      </c>
      <c r="BO14" s="22">
        <v>1705</v>
      </c>
      <c r="BP14" s="22"/>
      <c r="BQ14" s="22">
        <v>22</v>
      </c>
      <c r="BR14" s="22">
        <f t="shared" si="0"/>
        <v>1375</v>
      </c>
      <c r="BS14" s="22">
        <f t="shared" si="1"/>
        <v>0</v>
      </c>
      <c r="BT14" s="22">
        <f t="shared" si="2"/>
        <v>107</v>
      </c>
      <c r="BU14" s="22">
        <v>24319</v>
      </c>
      <c r="BV14" s="22">
        <v>0</v>
      </c>
      <c r="BW14" s="22">
        <v>261</v>
      </c>
      <c r="BX14" s="22">
        <v>26807</v>
      </c>
      <c r="BY14" s="22">
        <v>0</v>
      </c>
      <c r="BZ14" s="22">
        <v>261</v>
      </c>
      <c r="CA14" s="22">
        <v>27307</v>
      </c>
      <c r="CB14" s="22">
        <v>0</v>
      </c>
      <c r="CC14" s="22">
        <v>298</v>
      </c>
      <c r="CD14" s="22">
        <v>28571</v>
      </c>
      <c r="CE14" s="22">
        <v>0</v>
      </c>
      <c r="CF14" s="22">
        <v>340</v>
      </c>
      <c r="CG14" s="39">
        <v>29667</v>
      </c>
      <c r="CH14" s="35"/>
      <c r="CI14" s="35">
        <v>387</v>
      </c>
      <c r="CJ14" s="57">
        <v>31004</v>
      </c>
      <c r="CK14" s="57"/>
      <c r="CL14" s="58">
        <v>440</v>
      </c>
    </row>
    <row r="15" spans="1:90" ht="20.100000000000001" customHeight="1" x14ac:dyDescent="0.25">
      <c r="A15" s="21" t="s">
        <v>174</v>
      </c>
      <c r="B15" s="21" t="s">
        <v>175</v>
      </c>
      <c r="C15" s="21" t="s">
        <v>176</v>
      </c>
      <c r="D15" s="22">
        <v>365</v>
      </c>
      <c r="E15" s="22">
        <v>0</v>
      </c>
      <c r="F15" s="22">
        <v>19</v>
      </c>
      <c r="G15" s="22">
        <v>29</v>
      </c>
      <c r="H15" s="22">
        <v>0</v>
      </c>
      <c r="I15" s="22">
        <v>165</v>
      </c>
      <c r="J15" s="22">
        <v>365</v>
      </c>
      <c r="K15" s="22">
        <v>0</v>
      </c>
      <c r="L15" s="22">
        <v>58</v>
      </c>
      <c r="M15" s="22">
        <v>464</v>
      </c>
      <c r="N15" s="22"/>
      <c r="O15" s="22">
        <v>164</v>
      </c>
      <c r="P15" s="22">
        <v>449</v>
      </c>
      <c r="Q15" s="22">
        <v>0</v>
      </c>
      <c r="R15" s="22">
        <v>17</v>
      </c>
      <c r="S15" s="22">
        <v>629</v>
      </c>
      <c r="T15" s="22"/>
      <c r="U15" s="22">
        <v>163</v>
      </c>
      <c r="V15" s="22">
        <v>365</v>
      </c>
      <c r="W15" s="22">
        <v>0</v>
      </c>
      <c r="X15" s="22">
        <v>124</v>
      </c>
      <c r="Y15" s="22">
        <v>445</v>
      </c>
      <c r="Z15" s="22">
        <v>0</v>
      </c>
      <c r="AA15" s="22">
        <v>163</v>
      </c>
      <c r="AB15" s="22">
        <v>365</v>
      </c>
      <c r="AC15" s="22">
        <v>0</v>
      </c>
      <c r="AD15" s="22">
        <v>125</v>
      </c>
      <c r="AE15" s="22">
        <v>476</v>
      </c>
      <c r="AF15" s="22">
        <v>0</v>
      </c>
      <c r="AG15" s="22">
        <v>164</v>
      </c>
      <c r="AH15" s="22">
        <v>449</v>
      </c>
      <c r="AI15" s="22">
        <v>0</v>
      </c>
      <c r="AJ15" s="22">
        <v>132</v>
      </c>
      <c r="AK15" s="22">
        <v>196</v>
      </c>
      <c r="AL15" s="22"/>
      <c r="AM15" s="22">
        <v>163</v>
      </c>
      <c r="AN15" s="22">
        <v>365</v>
      </c>
      <c r="AO15" s="22">
        <v>0</v>
      </c>
      <c r="AP15" s="22">
        <v>83</v>
      </c>
      <c r="AQ15" s="22">
        <v>386</v>
      </c>
      <c r="AR15" s="22">
        <v>0</v>
      </c>
      <c r="AS15" s="22">
        <v>163</v>
      </c>
      <c r="AT15" s="22">
        <v>366</v>
      </c>
      <c r="AU15" s="22">
        <v>0</v>
      </c>
      <c r="AV15" s="22">
        <v>83</v>
      </c>
      <c r="AW15" s="22">
        <v>756</v>
      </c>
      <c r="AX15" s="22">
        <v>0</v>
      </c>
      <c r="AY15" s="198">
        <v>116</v>
      </c>
      <c r="AZ15" s="22">
        <v>449</v>
      </c>
      <c r="BA15" s="22">
        <v>0</v>
      </c>
      <c r="BB15" s="22">
        <v>15</v>
      </c>
      <c r="BC15" s="22">
        <v>407</v>
      </c>
      <c r="BD15" s="22"/>
      <c r="BE15" s="22">
        <v>90162</v>
      </c>
      <c r="BF15" s="22">
        <v>455</v>
      </c>
      <c r="BG15" s="22"/>
      <c r="BH15" s="22">
        <v>8807</v>
      </c>
      <c r="BI15" s="22">
        <v>366</v>
      </c>
      <c r="BJ15" s="22">
        <v>0</v>
      </c>
      <c r="BK15" s="22">
        <v>52</v>
      </c>
      <c r="BL15" s="22">
        <v>366</v>
      </c>
      <c r="BM15" s="22">
        <v>0</v>
      </c>
      <c r="BN15" s="22">
        <v>57</v>
      </c>
      <c r="BO15" s="22">
        <v>90</v>
      </c>
      <c r="BP15" s="22"/>
      <c r="BQ15" s="22">
        <v>178</v>
      </c>
      <c r="BR15" s="22">
        <f t="shared" si="0"/>
        <v>411</v>
      </c>
      <c r="BS15" s="22">
        <f t="shared" si="1"/>
        <v>0</v>
      </c>
      <c r="BT15" s="22">
        <f t="shared" si="2"/>
        <v>598</v>
      </c>
      <c r="BU15" s="22">
        <v>4583</v>
      </c>
      <c r="BV15" s="22">
        <v>0</v>
      </c>
      <c r="BW15" s="22">
        <v>1950</v>
      </c>
      <c r="BX15" s="22">
        <v>4635</v>
      </c>
      <c r="BY15" s="22">
        <v>0</v>
      </c>
      <c r="BZ15" s="22">
        <v>850</v>
      </c>
      <c r="CA15" s="22">
        <v>4821</v>
      </c>
      <c r="CB15" s="22">
        <v>0</v>
      </c>
      <c r="CC15" s="22">
        <v>875</v>
      </c>
      <c r="CD15" s="22">
        <v>5031</v>
      </c>
      <c r="CE15" s="22">
        <v>0</v>
      </c>
      <c r="CF15" s="22">
        <v>902</v>
      </c>
      <c r="CG15" s="39">
        <v>5251</v>
      </c>
      <c r="CH15" s="35"/>
      <c r="CI15" s="35">
        <v>929</v>
      </c>
      <c r="CJ15" s="57">
        <v>5482</v>
      </c>
      <c r="CK15" s="57"/>
      <c r="CL15" s="58">
        <v>957</v>
      </c>
    </row>
    <row r="16" spans="1:90" ht="20.100000000000001" customHeight="1" x14ac:dyDescent="0.25">
      <c r="A16" s="21" t="s">
        <v>1</v>
      </c>
      <c r="B16" s="21" t="s">
        <v>2</v>
      </c>
      <c r="C16" s="21" t="s">
        <v>3</v>
      </c>
      <c r="D16" s="22">
        <v>2401</v>
      </c>
      <c r="E16" s="22">
        <v>2500</v>
      </c>
      <c r="F16" s="22">
        <v>1900</v>
      </c>
      <c r="G16" s="22">
        <v>2013</v>
      </c>
      <c r="H16" s="22">
        <v>0</v>
      </c>
      <c r="I16" s="22">
        <v>32</v>
      </c>
      <c r="J16" s="22">
        <v>2471</v>
      </c>
      <c r="K16" s="22">
        <v>2500</v>
      </c>
      <c r="L16" s="22">
        <v>0</v>
      </c>
      <c r="M16" s="22">
        <v>2087</v>
      </c>
      <c r="N16" s="22">
        <v>1491</v>
      </c>
      <c r="O16" s="22">
        <v>32</v>
      </c>
      <c r="P16" s="22">
        <v>2472</v>
      </c>
      <c r="Q16" s="22">
        <v>2571</v>
      </c>
      <c r="R16" s="22">
        <v>0</v>
      </c>
      <c r="S16" s="22">
        <v>2075</v>
      </c>
      <c r="T16" s="22">
        <v>15</v>
      </c>
      <c r="U16" s="22">
        <v>32</v>
      </c>
      <c r="V16" s="22">
        <v>2251</v>
      </c>
      <c r="W16" s="22">
        <v>2500</v>
      </c>
      <c r="X16" s="22">
        <v>0</v>
      </c>
      <c r="Y16" s="22">
        <v>2403</v>
      </c>
      <c r="Z16" s="22">
        <v>1242</v>
      </c>
      <c r="AA16" s="22">
        <v>32</v>
      </c>
      <c r="AB16" s="22">
        <v>2989</v>
      </c>
      <c r="AC16" s="22">
        <v>2500</v>
      </c>
      <c r="AD16" s="22">
        <v>0</v>
      </c>
      <c r="AE16" s="22">
        <v>2074</v>
      </c>
      <c r="AF16" s="22">
        <v>3</v>
      </c>
      <c r="AG16" s="22">
        <v>45</v>
      </c>
      <c r="AH16" s="22">
        <v>2906</v>
      </c>
      <c r="AI16" s="22">
        <v>2571</v>
      </c>
      <c r="AJ16" s="22">
        <v>1600</v>
      </c>
      <c r="AK16" s="22">
        <v>2038</v>
      </c>
      <c r="AL16" s="22">
        <v>5</v>
      </c>
      <c r="AM16" s="22">
        <v>32</v>
      </c>
      <c r="AN16" s="22">
        <v>2256</v>
      </c>
      <c r="AO16" s="22">
        <v>1881</v>
      </c>
      <c r="AP16" s="22">
        <v>0</v>
      </c>
      <c r="AQ16" s="22">
        <v>2233</v>
      </c>
      <c r="AR16" s="22">
        <v>0</v>
      </c>
      <c r="AS16" s="22">
        <v>32</v>
      </c>
      <c r="AT16" s="22">
        <v>2582</v>
      </c>
      <c r="AU16" s="22">
        <v>0</v>
      </c>
      <c r="AV16" s="22">
        <v>0</v>
      </c>
      <c r="AW16" s="22">
        <v>2009</v>
      </c>
      <c r="AX16" s="22">
        <v>709</v>
      </c>
      <c r="AY16" s="198">
        <v>32</v>
      </c>
      <c r="AZ16" s="22">
        <v>2312</v>
      </c>
      <c r="BA16" s="22">
        <v>0</v>
      </c>
      <c r="BB16" s="22">
        <v>1500</v>
      </c>
      <c r="BC16" s="22">
        <v>2160</v>
      </c>
      <c r="BD16" s="22">
        <v>3675</v>
      </c>
      <c r="BE16" s="22">
        <v>32</v>
      </c>
      <c r="BF16" s="22">
        <v>1970</v>
      </c>
      <c r="BG16" s="22">
        <v>109</v>
      </c>
      <c r="BH16" s="22">
        <v>32</v>
      </c>
      <c r="BI16" s="22">
        <v>2433</v>
      </c>
      <c r="BJ16" s="22">
        <v>2500</v>
      </c>
      <c r="BK16" s="22">
        <v>0</v>
      </c>
      <c r="BL16" s="22">
        <v>2330</v>
      </c>
      <c r="BM16" s="22">
        <v>2500</v>
      </c>
      <c r="BN16" s="22">
        <v>0</v>
      </c>
      <c r="BO16" s="22">
        <v>2063</v>
      </c>
      <c r="BP16" s="22"/>
      <c r="BQ16" s="22">
        <v>32</v>
      </c>
      <c r="BR16" s="22">
        <f t="shared" si="0"/>
        <v>3391</v>
      </c>
      <c r="BS16" s="22">
        <f t="shared" si="1"/>
        <v>6927</v>
      </c>
      <c r="BT16" s="22">
        <f t="shared" si="2"/>
        <v>3311</v>
      </c>
      <c r="BU16" s="22">
        <v>27971</v>
      </c>
      <c r="BV16" s="22">
        <v>14683</v>
      </c>
      <c r="BW16" s="22">
        <v>5048</v>
      </c>
      <c r="BX16" s="22">
        <v>30449</v>
      </c>
      <c r="BY16" s="22">
        <v>22033</v>
      </c>
      <c r="BZ16" s="22">
        <v>5385</v>
      </c>
      <c r="CA16" s="22">
        <v>30194</v>
      </c>
      <c r="CB16" s="22">
        <v>5226</v>
      </c>
      <c r="CC16" s="22">
        <v>3439</v>
      </c>
      <c r="CD16" s="38">
        <v>31450</v>
      </c>
      <c r="CE16" s="22">
        <v>517</v>
      </c>
      <c r="CF16" s="22">
        <v>501</v>
      </c>
      <c r="CG16" s="39">
        <v>32651</v>
      </c>
      <c r="CH16" s="35">
        <v>554</v>
      </c>
      <c r="CI16" s="35">
        <v>570</v>
      </c>
      <c r="CJ16" s="57">
        <v>33993</v>
      </c>
      <c r="CK16" s="57">
        <v>581</v>
      </c>
      <c r="CL16" s="58">
        <v>649</v>
      </c>
    </row>
    <row r="17" spans="1:90" ht="36" customHeight="1" x14ac:dyDescent="0.25">
      <c r="A17" s="21" t="s">
        <v>177</v>
      </c>
      <c r="B17" s="21" t="s">
        <v>4</v>
      </c>
      <c r="C17" s="21" t="s">
        <v>178</v>
      </c>
      <c r="D17" s="22">
        <v>2011</v>
      </c>
      <c r="E17" s="22">
        <v>0</v>
      </c>
      <c r="F17" s="22">
        <v>26</v>
      </c>
      <c r="G17" s="22">
        <v>2105</v>
      </c>
      <c r="H17" s="22">
        <v>0</v>
      </c>
      <c r="I17" s="22">
        <v>184</v>
      </c>
      <c r="J17" s="22">
        <v>1914</v>
      </c>
      <c r="K17" s="22">
        <v>0</v>
      </c>
      <c r="L17" s="22">
        <v>80</v>
      </c>
      <c r="M17" s="22">
        <v>1971</v>
      </c>
      <c r="N17" s="22"/>
      <c r="O17" s="22">
        <v>95</v>
      </c>
      <c r="P17" s="22">
        <v>1988</v>
      </c>
      <c r="Q17" s="22">
        <v>0</v>
      </c>
      <c r="R17" s="22">
        <v>24</v>
      </c>
      <c r="S17" s="22">
        <v>2030</v>
      </c>
      <c r="T17" s="22"/>
      <c r="U17" s="22">
        <v>101</v>
      </c>
      <c r="V17" s="22">
        <v>1962</v>
      </c>
      <c r="W17" s="22">
        <v>0</v>
      </c>
      <c r="X17" s="22">
        <v>168</v>
      </c>
      <c r="Y17" s="22">
        <v>2063</v>
      </c>
      <c r="Z17" s="22">
        <v>0</v>
      </c>
      <c r="AA17" s="22">
        <v>103</v>
      </c>
      <c r="AB17" s="22">
        <v>1894</v>
      </c>
      <c r="AC17" s="22">
        <v>0</v>
      </c>
      <c r="AD17" s="22">
        <v>170</v>
      </c>
      <c r="AE17" s="22">
        <v>2012</v>
      </c>
      <c r="AF17" s="22">
        <v>0</v>
      </c>
      <c r="AG17" s="22">
        <v>221</v>
      </c>
      <c r="AH17" s="22">
        <v>2082</v>
      </c>
      <c r="AI17" s="22">
        <v>0</v>
      </c>
      <c r="AJ17" s="22">
        <v>180</v>
      </c>
      <c r="AK17" s="22">
        <v>2246</v>
      </c>
      <c r="AL17" s="22"/>
      <c r="AM17" s="22">
        <v>69</v>
      </c>
      <c r="AN17" s="22">
        <v>1950</v>
      </c>
      <c r="AO17" s="22">
        <v>0</v>
      </c>
      <c r="AP17" s="22">
        <v>115</v>
      </c>
      <c r="AQ17" s="22">
        <v>2090</v>
      </c>
      <c r="AR17" s="22">
        <v>0</v>
      </c>
      <c r="AS17" s="22">
        <v>187</v>
      </c>
      <c r="AT17" s="22">
        <v>2009</v>
      </c>
      <c r="AU17" s="22">
        <v>0</v>
      </c>
      <c r="AV17" s="22">
        <v>111</v>
      </c>
      <c r="AW17" s="22">
        <v>2186</v>
      </c>
      <c r="AX17" s="22">
        <v>0</v>
      </c>
      <c r="AY17" s="198">
        <v>126</v>
      </c>
      <c r="AZ17" s="22">
        <v>1974</v>
      </c>
      <c r="BA17" s="22">
        <v>0</v>
      </c>
      <c r="BB17" s="22">
        <v>21</v>
      </c>
      <c r="BC17" s="22">
        <v>2079</v>
      </c>
      <c r="BD17" s="22"/>
      <c r="BE17" s="22">
        <v>171</v>
      </c>
      <c r="BF17" s="22">
        <v>2020</v>
      </c>
      <c r="BG17" s="22"/>
      <c r="BH17" s="22">
        <v>266</v>
      </c>
      <c r="BI17" s="22">
        <v>1894</v>
      </c>
      <c r="BJ17" s="22">
        <v>0</v>
      </c>
      <c r="BK17" s="22">
        <v>72</v>
      </c>
      <c r="BL17" s="22">
        <v>1893</v>
      </c>
      <c r="BM17" s="22">
        <v>0</v>
      </c>
      <c r="BN17" s="22">
        <v>77</v>
      </c>
      <c r="BO17" s="22">
        <v>2038</v>
      </c>
      <c r="BP17" s="22"/>
      <c r="BQ17" s="22">
        <v>167</v>
      </c>
      <c r="BR17" s="22">
        <f t="shared" si="0"/>
        <v>3068</v>
      </c>
      <c r="BS17" s="22">
        <f t="shared" si="1"/>
        <v>0</v>
      </c>
      <c r="BT17" s="22">
        <f t="shared" si="2"/>
        <v>311</v>
      </c>
      <c r="BU17" s="22">
        <v>25355</v>
      </c>
      <c r="BV17" s="22">
        <v>0</v>
      </c>
      <c r="BW17" s="22">
        <v>1552</v>
      </c>
      <c r="BX17" s="22">
        <v>24087</v>
      </c>
      <c r="BY17" s="22">
        <v>0</v>
      </c>
      <c r="BZ17" s="22">
        <v>1603</v>
      </c>
      <c r="CA17" s="22">
        <v>25071</v>
      </c>
      <c r="CB17" s="22">
        <v>0</v>
      </c>
      <c r="CC17" s="22">
        <v>1701</v>
      </c>
      <c r="CD17" s="22">
        <v>26230</v>
      </c>
      <c r="CE17" s="22">
        <v>0</v>
      </c>
      <c r="CF17" s="22">
        <v>1808</v>
      </c>
      <c r="CG17" s="39">
        <v>27038</v>
      </c>
      <c r="CH17" s="35"/>
      <c r="CI17" s="35">
        <v>1926</v>
      </c>
      <c r="CJ17" s="57">
        <v>28231</v>
      </c>
      <c r="CK17" s="57"/>
      <c r="CL17" s="58">
        <v>2054</v>
      </c>
    </row>
    <row r="18" spans="1:90" ht="39.6" customHeight="1" x14ac:dyDescent="0.25">
      <c r="A18" s="21" t="s">
        <v>253</v>
      </c>
      <c r="B18" s="21" t="s">
        <v>254</v>
      </c>
      <c r="C18" s="21" t="s">
        <v>255</v>
      </c>
      <c r="D18" s="22">
        <v>248</v>
      </c>
      <c r="E18" s="22">
        <v>0</v>
      </c>
      <c r="F18" s="22">
        <v>0</v>
      </c>
      <c r="G18" s="22">
        <v>391</v>
      </c>
      <c r="H18" s="22">
        <v>0</v>
      </c>
      <c r="I18" s="22">
        <v>0</v>
      </c>
      <c r="J18" s="22">
        <v>248</v>
      </c>
      <c r="K18" s="22">
        <v>0</v>
      </c>
      <c r="L18" s="22">
        <v>772</v>
      </c>
      <c r="M18" s="22">
        <v>265</v>
      </c>
      <c r="N18" s="22"/>
      <c r="O18" s="22"/>
      <c r="P18" s="22">
        <v>250</v>
      </c>
      <c r="Q18" s="22">
        <v>0</v>
      </c>
      <c r="R18" s="22">
        <v>0</v>
      </c>
      <c r="S18" s="22">
        <v>170</v>
      </c>
      <c r="T18" s="22"/>
      <c r="U18" s="22">
        <v>825</v>
      </c>
      <c r="V18" s="22">
        <v>251</v>
      </c>
      <c r="W18" s="22">
        <v>0</v>
      </c>
      <c r="X18" s="22">
        <v>0</v>
      </c>
      <c r="Y18" s="22">
        <v>238</v>
      </c>
      <c r="Z18" s="22">
        <v>0</v>
      </c>
      <c r="AA18" s="22">
        <v>238</v>
      </c>
      <c r="AB18" s="22">
        <v>251</v>
      </c>
      <c r="AC18" s="22">
        <v>0</v>
      </c>
      <c r="AD18" s="22">
        <v>0</v>
      </c>
      <c r="AE18" s="22">
        <v>222</v>
      </c>
      <c r="AF18" s="22">
        <v>0</v>
      </c>
      <c r="AG18" s="22">
        <v>222</v>
      </c>
      <c r="AH18" s="22">
        <v>251</v>
      </c>
      <c r="AI18" s="22">
        <v>0</v>
      </c>
      <c r="AJ18" s="22">
        <v>1390</v>
      </c>
      <c r="AK18" s="22">
        <v>235</v>
      </c>
      <c r="AL18" s="22"/>
      <c r="AM18" s="22">
        <v>235</v>
      </c>
      <c r="AN18" s="22">
        <v>251</v>
      </c>
      <c r="AO18" s="22">
        <v>0</v>
      </c>
      <c r="AP18" s="22">
        <v>0</v>
      </c>
      <c r="AQ18" s="22">
        <v>286</v>
      </c>
      <c r="AR18" s="22">
        <v>0</v>
      </c>
      <c r="AS18" s="22">
        <v>286</v>
      </c>
      <c r="AT18" s="22">
        <v>250</v>
      </c>
      <c r="AU18" s="22">
        <v>0</v>
      </c>
      <c r="AV18" s="22">
        <v>927</v>
      </c>
      <c r="AW18" s="22">
        <v>234</v>
      </c>
      <c r="AX18" s="22">
        <v>0</v>
      </c>
      <c r="AY18" s="198">
        <v>0</v>
      </c>
      <c r="AZ18" s="22">
        <v>250</v>
      </c>
      <c r="BA18" s="22">
        <v>0</v>
      </c>
      <c r="BB18" s="22">
        <v>0</v>
      </c>
      <c r="BC18" s="22">
        <v>280</v>
      </c>
      <c r="BD18" s="22"/>
      <c r="BE18" s="22">
        <v>514</v>
      </c>
      <c r="BF18" s="22">
        <v>230</v>
      </c>
      <c r="BG18" s="22"/>
      <c r="BH18" s="22">
        <v>230</v>
      </c>
      <c r="BI18" s="22">
        <v>250</v>
      </c>
      <c r="BJ18" s="22">
        <v>0</v>
      </c>
      <c r="BK18" s="22">
        <v>0</v>
      </c>
      <c r="BL18" s="22">
        <v>250</v>
      </c>
      <c r="BM18" s="22">
        <v>0</v>
      </c>
      <c r="BN18" s="22">
        <v>0</v>
      </c>
      <c r="BO18" s="22">
        <v>285</v>
      </c>
      <c r="BP18" s="22"/>
      <c r="BQ18" s="22">
        <v>285</v>
      </c>
      <c r="BR18" s="22">
        <f t="shared" si="0"/>
        <v>109</v>
      </c>
      <c r="BS18" s="22">
        <f t="shared" si="1"/>
        <v>0</v>
      </c>
      <c r="BT18" s="22">
        <f t="shared" si="2"/>
        <v>183</v>
      </c>
      <c r="BU18" s="22">
        <v>2916</v>
      </c>
      <c r="BV18" s="22">
        <v>0</v>
      </c>
      <c r="BW18" s="22">
        <v>2916</v>
      </c>
      <c r="BX18" s="22">
        <v>3089</v>
      </c>
      <c r="BY18" s="22">
        <v>0</v>
      </c>
      <c r="BZ18" s="22">
        <v>3089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39"/>
      <c r="CH18" s="35"/>
      <c r="CI18" s="35"/>
      <c r="CJ18" s="57"/>
      <c r="CK18" s="57"/>
      <c r="CL18" s="58"/>
    </row>
    <row r="19" spans="1:90" ht="27.75" thickBot="1" x14ac:dyDescent="0.3">
      <c r="A19" s="21" t="s">
        <v>179</v>
      </c>
      <c r="B19" s="21" t="s">
        <v>180</v>
      </c>
      <c r="C19" s="21" t="s">
        <v>181</v>
      </c>
      <c r="D19" s="55">
        <v>382</v>
      </c>
      <c r="E19" s="22">
        <v>0</v>
      </c>
      <c r="F19" s="22">
        <v>0</v>
      </c>
      <c r="G19" s="55">
        <v>331</v>
      </c>
      <c r="H19" s="22">
        <v>0</v>
      </c>
      <c r="I19" s="55">
        <v>5</v>
      </c>
      <c r="J19" s="22">
        <v>382</v>
      </c>
      <c r="K19" s="22">
        <v>0</v>
      </c>
      <c r="L19" s="22">
        <v>0</v>
      </c>
      <c r="M19" s="22">
        <v>356</v>
      </c>
      <c r="N19" s="22"/>
      <c r="O19" s="22">
        <v>5</v>
      </c>
      <c r="P19" s="22">
        <v>487</v>
      </c>
      <c r="Q19" s="22">
        <v>0</v>
      </c>
      <c r="R19" s="22">
        <v>0</v>
      </c>
      <c r="S19" s="22">
        <v>435</v>
      </c>
      <c r="T19" s="22"/>
      <c r="U19" s="22">
        <v>5</v>
      </c>
      <c r="V19" s="22">
        <v>382</v>
      </c>
      <c r="W19" s="22">
        <v>0</v>
      </c>
      <c r="X19" s="22">
        <v>0</v>
      </c>
      <c r="Y19" s="22">
        <v>389</v>
      </c>
      <c r="Z19" s="22">
        <v>0</v>
      </c>
      <c r="AA19" s="22">
        <v>5</v>
      </c>
      <c r="AB19" s="22">
        <v>381</v>
      </c>
      <c r="AC19" s="22">
        <v>0</v>
      </c>
      <c r="AD19" s="22">
        <v>0</v>
      </c>
      <c r="AE19" s="22">
        <v>421</v>
      </c>
      <c r="AF19" s="22">
        <v>0</v>
      </c>
      <c r="AG19" s="22">
        <v>5</v>
      </c>
      <c r="AH19" s="22">
        <v>460</v>
      </c>
      <c r="AI19" s="22">
        <v>0</v>
      </c>
      <c r="AJ19" s="22">
        <v>0</v>
      </c>
      <c r="AK19" s="22">
        <v>403</v>
      </c>
      <c r="AL19" s="22"/>
      <c r="AM19" s="22">
        <v>5</v>
      </c>
      <c r="AN19" s="22">
        <v>382</v>
      </c>
      <c r="AO19" s="22">
        <v>0</v>
      </c>
      <c r="AP19" s="22">
        <v>0</v>
      </c>
      <c r="AQ19" s="22">
        <v>362</v>
      </c>
      <c r="AR19" s="22">
        <v>0</v>
      </c>
      <c r="AS19" s="22">
        <v>5</v>
      </c>
      <c r="AT19" s="22">
        <v>422</v>
      </c>
      <c r="AU19" s="22">
        <v>0</v>
      </c>
      <c r="AV19" s="22">
        <v>0</v>
      </c>
      <c r="AW19" s="22">
        <v>423</v>
      </c>
      <c r="AX19" s="22">
        <v>0</v>
      </c>
      <c r="AY19" s="198">
        <v>5</v>
      </c>
      <c r="AZ19" s="22">
        <v>408</v>
      </c>
      <c r="BA19" s="22">
        <v>0</v>
      </c>
      <c r="BB19" s="22">
        <v>0</v>
      </c>
      <c r="BC19" s="22">
        <v>433</v>
      </c>
      <c r="BD19" s="22"/>
      <c r="BE19" s="22">
        <v>5</v>
      </c>
      <c r="BF19" s="22">
        <v>337</v>
      </c>
      <c r="BG19" s="22"/>
      <c r="BH19" s="22">
        <v>5</v>
      </c>
      <c r="BI19" s="22">
        <v>381</v>
      </c>
      <c r="BJ19" s="22">
        <v>0</v>
      </c>
      <c r="BK19" s="22">
        <v>0</v>
      </c>
      <c r="BL19" s="22">
        <v>381</v>
      </c>
      <c r="BM19" s="22">
        <v>0</v>
      </c>
      <c r="BN19" s="22">
        <v>0</v>
      </c>
      <c r="BO19" s="22">
        <v>337</v>
      </c>
      <c r="BP19" s="22"/>
      <c r="BQ19" s="22">
        <v>5</v>
      </c>
      <c r="BR19" s="22">
        <f t="shared" si="0"/>
        <v>254</v>
      </c>
      <c r="BS19" s="22">
        <f t="shared" si="1"/>
        <v>0</v>
      </c>
      <c r="BT19" s="22">
        <f t="shared" si="2"/>
        <v>30</v>
      </c>
      <c r="BU19" s="22">
        <v>4543</v>
      </c>
      <c r="BV19" s="22">
        <v>0</v>
      </c>
      <c r="BW19" s="22">
        <v>65</v>
      </c>
      <c r="BX19" s="22">
        <v>4920</v>
      </c>
      <c r="BY19" s="22">
        <v>0</v>
      </c>
      <c r="BZ19" s="22">
        <v>65</v>
      </c>
      <c r="CA19" s="22">
        <v>5147</v>
      </c>
      <c r="CB19" s="22">
        <v>0</v>
      </c>
      <c r="CC19" s="22">
        <v>75</v>
      </c>
      <c r="CD19" s="22">
        <v>5394</v>
      </c>
      <c r="CE19" s="22">
        <v>0</v>
      </c>
      <c r="CF19" s="22">
        <v>85</v>
      </c>
      <c r="CG19" s="39">
        <v>5655</v>
      </c>
      <c r="CH19" s="35"/>
      <c r="CI19" s="35">
        <v>97</v>
      </c>
      <c r="CJ19" s="57">
        <v>5929</v>
      </c>
      <c r="CK19" s="57"/>
      <c r="CL19" s="58">
        <v>110</v>
      </c>
    </row>
    <row r="20" spans="1:90" s="44" customFormat="1" ht="29.25" customHeight="1" thickBot="1" x14ac:dyDescent="0.3">
      <c r="A20" s="283" t="s">
        <v>336</v>
      </c>
      <c r="B20" s="283"/>
      <c r="C20" s="284"/>
      <c r="D20" s="65">
        <f>SUM(D7:D19)</f>
        <v>11221</v>
      </c>
      <c r="E20" s="65">
        <f t="shared" ref="E20:CL20" si="3">SUM(E7:E19)</f>
        <v>2500</v>
      </c>
      <c r="F20" s="65">
        <f t="shared" si="3"/>
        <v>2020</v>
      </c>
      <c r="G20" s="65">
        <f>SUM(G7:G19)</f>
        <v>10699</v>
      </c>
      <c r="H20" s="65">
        <f t="shared" ref="H20:I20" si="4">SUM(H7:H19)</f>
        <v>0</v>
      </c>
      <c r="I20" s="65">
        <f t="shared" si="4"/>
        <v>652</v>
      </c>
      <c r="J20" s="65">
        <f t="shared" si="3"/>
        <v>11327</v>
      </c>
      <c r="K20" s="65">
        <f t="shared" si="3"/>
        <v>2500</v>
      </c>
      <c r="L20" s="65">
        <f t="shared" si="3"/>
        <v>1133</v>
      </c>
      <c r="M20" s="65">
        <f t="shared" si="3"/>
        <v>40833</v>
      </c>
      <c r="N20" s="65">
        <f t="shared" si="3"/>
        <v>1491</v>
      </c>
      <c r="O20" s="65">
        <f t="shared" si="3"/>
        <v>4797</v>
      </c>
      <c r="P20" s="65">
        <f t="shared" si="3"/>
        <v>12374</v>
      </c>
      <c r="Q20" s="65">
        <f t="shared" si="3"/>
        <v>2571</v>
      </c>
      <c r="R20" s="65">
        <f t="shared" si="3"/>
        <v>3285</v>
      </c>
      <c r="S20" s="65">
        <f t="shared" si="3"/>
        <v>22180</v>
      </c>
      <c r="T20" s="65">
        <f t="shared" si="3"/>
        <v>15</v>
      </c>
      <c r="U20" s="65">
        <f t="shared" si="3"/>
        <v>31536</v>
      </c>
      <c r="V20" s="65">
        <f t="shared" si="3"/>
        <v>10950</v>
      </c>
      <c r="W20" s="65">
        <f t="shared" si="3"/>
        <v>2500</v>
      </c>
      <c r="X20" s="65">
        <f t="shared" si="3"/>
        <v>762</v>
      </c>
      <c r="Y20" s="65">
        <f t="shared" si="3"/>
        <v>25162</v>
      </c>
      <c r="Z20" s="65">
        <f t="shared" si="3"/>
        <v>1242</v>
      </c>
      <c r="AA20" s="65">
        <f t="shared" si="3"/>
        <v>26077</v>
      </c>
      <c r="AB20" s="65">
        <f t="shared" si="3"/>
        <v>11844</v>
      </c>
      <c r="AC20" s="65">
        <f t="shared" si="3"/>
        <v>2617</v>
      </c>
      <c r="AD20" s="65">
        <f t="shared" si="3"/>
        <v>769</v>
      </c>
      <c r="AE20" s="65">
        <f t="shared" si="3"/>
        <v>10861</v>
      </c>
      <c r="AF20" s="65">
        <f t="shared" si="3"/>
        <v>3</v>
      </c>
      <c r="AG20" s="65">
        <f t="shared" si="3"/>
        <v>1385</v>
      </c>
      <c r="AH20" s="65">
        <f t="shared" si="3"/>
        <v>14493</v>
      </c>
      <c r="AI20" s="65">
        <f t="shared" si="3"/>
        <v>2571</v>
      </c>
      <c r="AJ20" s="65">
        <f t="shared" si="3"/>
        <v>3805</v>
      </c>
      <c r="AK20" s="65">
        <f t="shared" si="3"/>
        <v>35042</v>
      </c>
      <c r="AL20" s="65">
        <f t="shared" si="3"/>
        <v>5</v>
      </c>
      <c r="AM20" s="65">
        <f t="shared" si="3"/>
        <v>783</v>
      </c>
      <c r="AN20" s="65">
        <f t="shared" si="3"/>
        <v>11020</v>
      </c>
      <c r="AO20" s="65">
        <f t="shared" si="3"/>
        <v>1881</v>
      </c>
      <c r="AP20" s="65">
        <f t="shared" si="3"/>
        <v>515</v>
      </c>
      <c r="AQ20" s="65">
        <f t="shared" si="3"/>
        <v>12340</v>
      </c>
      <c r="AR20" s="65">
        <f t="shared" si="3"/>
        <v>0</v>
      </c>
      <c r="AS20" s="65">
        <f t="shared" si="3"/>
        <v>24842</v>
      </c>
      <c r="AT20" s="65">
        <f t="shared" si="3"/>
        <v>11460</v>
      </c>
      <c r="AU20" s="65">
        <f t="shared" si="3"/>
        <v>0</v>
      </c>
      <c r="AV20" s="65">
        <f t="shared" si="3"/>
        <v>1437</v>
      </c>
      <c r="AW20" s="65">
        <f t="shared" si="3"/>
        <v>17775</v>
      </c>
      <c r="AX20" s="65">
        <f t="shared" si="3"/>
        <v>709</v>
      </c>
      <c r="AY20" s="199">
        <f t="shared" si="3"/>
        <v>6887</v>
      </c>
      <c r="AZ20" s="65">
        <f t="shared" si="3"/>
        <v>12103</v>
      </c>
      <c r="BA20" s="65">
        <f t="shared" si="3"/>
        <v>0</v>
      </c>
      <c r="BB20" s="65">
        <f t="shared" si="3"/>
        <v>2846</v>
      </c>
      <c r="BC20" s="65">
        <f t="shared" si="3"/>
        <v>23828</v>
      </c>
      <c r="BD20" s="65">
        <f t="shared" si="3"/>
        <v>3675</v>
      </c>
      <c r="BE20" s="65">
        <f t="shared" si="3"/>
        <v>104123</v>
      </c>
      <c r="BF20" s="65">
        <f t="shared" ref="BF20:BH20" si="5">SUM(BF7:BF19)</f>
        <v>12774</v>
      </c>
      <c r="BG20" s="65">
        <f t="shared" si="5"/>
        <v>164</v>
      </c>
      <c r="BH20" s="65">
        <f t="shared" si="5"/>
        <v>11614</v>
      </c>
      <c r="BI20" s="65">
        <f t="shared" si="3"/>
        <v>12236</v>
      </c>
      <c r="BJ20" s="65">
        <f t="shared" si="3"/>
        <v>2500</v>
      </c>
      <c r="BK20" s="65">
        <f t="shared" si="3"/>
        <v>323</v>
      </c>
      <c r="BL20" s="65">
        <f t="shared" si="3"/>
        <v>11000</v>
      </c>
      <c r="BM20" s="65">
        <f t="shared" si="3"/>
        <v>2500</v>
      </c>
      <c r="BN20" s="65">
        <f t="shared" si="3"/>
        <v>350</v>
      </c>
      <c r="BO20" s="65">
        <f t="shared" ref="BO20:BQ20" si="6">SUM(BO7:BO19)</f>
        <v>10594</v>
      </c>
      <c r="BP20" s="65">
        <f t="shared" si="6"/>
        <v>1901</v>
      </c>
      <c r="BQ20" s="65">
        <f t="shared" si="6"/>
        <v>931</v>
      </c>
      <c r="BR20" s="65">
        <f t="shared" si="3"/>
        <v>19276</v>
      </c>
      <c r="BS20" s="65">
        <f t="shared" si="3"/>
        <v>10375</v>
      </c>
      <c r="BT20" s="65">
        <f t="shared" si="3"/>
        <v>7255</v>
      </c>
      <c r="BU20" s="65">
        <f t="shared" si="3"/>
        <v>223192</v>
      </c>
      <c r="BV20" s="65">
        <f t="shared" si="3"/>
        <v>18131</v>
      </c>
      <c r="BW20" s="65">
        <f t="shared" si="3"/>
        <v>102283</v>
      </c>
      <c r="BX20" s="65">
        <f t="shared" si="3"/>
        <v>144197</v>
      </c>
      <c r="BY20" s="65">
        <f t="shared" si="3"/>
        <v>22150</v>
      </c>
      <c r="BZ20" s="65">
        <f t="shared" si="3"/>
        <v>19423</v>
      </c>
      <c r="CA20" s="65">
        <f t="shared" si="3"/>
        <v>143470</v>
      </c>
      <c r="CB20" s="65">
        <f t="shared" si="3"/>
        <v>5359</v>
      </c>
      <c r="CC20" s="65">
        <f t="shared" si="3"/>
        <v>14729</v>
      </c>
      <c r="CD20" s="65">
        <f t="shared" si="3"/>
        <v>148645</v>
      </c>
      <c r="CE20" s="65">
        <f t="shared" si="3"/>
        <v>648</v>
      </c>
      <c r="CF20" s="65">
        <f t="shared" si="3"/>
        <v>12158</v>
      </c>
      <c r="CG20" s="65">
        <f t="shared" si="3"/>
        <v>153885</v>
      </c>
      <c r="CH20" s="65">
        <f t="shared" si="3"/>
        <v>694</v>
      </c>
      <c r="CI20" s="65">
        <f t="shared" si="3"/>
        <v>12624</v>
      </c>
      <c r="CJ20" s="65">
        <f t="shared" si="3"/>
        <v>160257</v>
      </c>
      <c r="CK20" s="65">
        <f t="shared" si="3"/>
        <v>728</v>
      </c>
      <c r="CL20" s="65">
        <f t="shared" si="3"/>
        <v>13134</v>
      </c>
    </row>
    <row r="21" spans="1:90" ht="15.75" customHeight="1" x14ac:dyDescent="0.25">
      <c r="A21" s="201"/>
      <c r="B21" s="201"/>
      <c r="C21" s="201"/>
      <c r="D21" s="63"/>
      <c r="E21" s="22"/>
      <c r="F21" s="22"/>
      <c r="G21" s="6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59"/>
      <c r="CK21" s="59"/>
      <c r="CL21" s="60"/>
    </row>
    <row r="22" spans="1:90" ht="23.25" customHeight="1" x14ac:dyDescent="0.25">
      <c r="A22" s="282" t="s">
        <v>182</v>
      </c>
      <c r="B22" s="282"/>
      <c r="C22" s="28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>
        <v>0</v>
      </c>
      <c r="CB22" s="22">
        <v>0</v>
      </c>
      <c r="CC22" s="22"/>
      <c r="CD22" s="22"/>
      <c r="CE22" s="22"/>
      <c r="CF22" s="22"/>
      <c r="CG22" s="39"/>
      <c r="CH22" s="35"/>
      <c r="CI22" s="35"/>
      <c r="CJ22" s="57"/>
      <c r="CK22" s="57"/>
      <c r="CL22" s="58"/>
    </row>
    <row r="23" spans="1:90" ht="23.25" customHeight="1" x14ac:dyDescent="0.25">
      <c r="A23" s="286" t="s">
        <v>183</v>
      </c>
      <c r="B23" s="286"/>
      <c r="C23" s="28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>
        <v>0</v>
      </c>
      <c r="CB23" s="22">
        <v>0</v>
      </c>
      <c r="CC23" s="22"/>
      <c r="CD23" s="22"/>
      <c r="CE23" s="22"/>
      <c r="CF23" s="22"/>
      <c r="CG23" s="39"/>
      <c r="CH23" s="35"/>
      <c r="CI23" s="35"/>
      <c r="CJ23" s="57"/>
      <c r="CK23" s="57"/>
      <c r="CL23" s="58"/>
    </row>
    <row r="24" spans="1:90" ht="20.100000000000001" customHeight="1" x14ac:dyDescent="0.25">
      <c r="A24" s="21" t="s">
        <v>184</v>
      </c>
      <c r="B24" s="21" t="s">
        <v>9</v>
      </c>
      <c r="C24" s="21" t="s">
        <v>10</v>
      </c>
      <c r="D24" s="22">
        <v>303</v>
      </c>
      <c r="E24" s="22">
        <v>0</v>
      </c>
      <c r="F24" s="22"/>
      <c r="G24" s="22">
        <v>199</v>
      </c>
      <c r="H24" s="22">
        <v>0</v>
      </c>
      <c r="I24" s="22">
        <v>2</v>
      </c>
      <c r="J24" s="22">
        <v>556</v>
      </c>
      <c r="K24" s="22">
        <v>0</v>
      </c>
      <c r="L24" s="22"/>
      <c r="M24" s="22">
        <v>226</v>
      </c>
      <c r="N24" s="22"/>
      <c r="O24" s="22">
        <v>2</v>
      </c>
      <c r="P24" s="22">
        <v>283</v>
      </c>
      <c r="Q24" s="22">
        <v>23</v>
      </c>
      <c r="R24" s="22"/>
      <c r="S24" s="22">
        <v>179</v>
      </c>
      <c r="T24" s="22"/>
      <c r="U24" s="22">
        <v>2</v>
      </c>
      <c r="V24" s="22">
        <v>314</v>
      </c>
      <c r="W24" s="22">
        <v>0</v>
      </c>
      <c r="X24" s="22"/>
      <c r="Y24" s="22">
        <v>291</v>
      </c>
      <c r="Z24" s="22"/>
      <c r="AA24" s="22">
        <v>2</v>
      </c>
      <c r="AB24" s="22">
        <v>498</v>
      </c>
      <c r="AC24" s="22">
        <v>0</v>
      </c>
      <c r="AD24" s="22">
        <v>0</v>
      </c>
      <c r="AE24" s="22">
        <v>288</v>
      </c>
      <c r="AF24" s="22">
        <v>0</v>
      </c>
      <c r="AG24" s="22">
        <v>2</v>
      </c>
      <c r="AH24" s="22">
        <v>366</v>
      </c>
      <c r="AI24" s="22">
        <v>35</v>
      </c>
      <c r="AJ24" s="22">
        <v>0</v>
      </c>
      <c r="AK24" s="22">
        <v>173</v>
      </c>
      <c r="AL24" s="22"/>
      <c r="AM24" s="22">
        <v>2</v>
      </c>
      <c r="AN24" s="22">
        <v>318</v>
      </c>
      <c r="AO24" s="22">
        <v>0</v>
      </c>
      <c r="AP24" s="22">
        <v>0</v>
      </c>
      <c r="AQ24" s="22">
        <v>282</v>
      </c>
      <c r="AR24" s="22">
        <v>0</v>
      </c>
      <c r="AS24" s="22">
        <v>2</v>
      </c>
      <c r="AT24" s="22">
        <v>295</v>
      </c>
      <c r="AU24" s="22">
        <v>0</v>
      </c>
      <c r="AV24" s="22">
        <v>0</v>
      </c>
      <c r="AW24" s="22">
        <v>157</v>
      </c>
      <c r="AX24" s="22">
        <v>0</v>
      </c>
      <c r="AY24" s="22">
        <v>2</v>
      </c>
      <c r="AZ24" s="22">
        <v>446</v>
      </c>
      <c r="BA24" s="22">
        <v>0</v>
      </c>
      <c r="BB24" s="22">
        <v>0</v>
      </c>
      <c r="BC24" s="22">
        <v>220</v>
      </c>
      <c r="BD24" s="22"/>
      <c r="BE24" s="22">
        <v>2</v>
      </c>
      <c r="BF24" s="22">
        <v>165</v>
      </c>
      <c r="BG24" s="22"/>
      <c r="BH24" s="22">
        <v>2</v>
      </c>
      <c r="BI24" s="22">
        <v>307</v>
      </c>
      <c r="BJ24" s="22">
        <v>0</v>
      </c>
      <c r="BK24" s="22">
        <v>0</v>
      </c>
      <c r="BL24" s="22">
        <v>294</v>
      </c>
      <c r="BM24" s="22">
        <v>0</v>
      </c>
      <c r="BN24" s="22">
        <v>0</v>
      </c>
      <c r="BO24" s="22">
        <v>168</v>
      </c>
      <c r="BP24" s="22"/>
      <c r="BQ24" s="22">
        <v>2</v>
      </c>
      <c r="BR24" s="22">
        <f t="shared" ref="BR24:BT30" si="7">BU24-G24-M24-S24-Y24-AE24-AK24-AQ24-AT24-AZ24-BI24-BL24</f>
        <v>213</v>
      </c>
      <c r="BS24" s="22">
        <f t="shared" si="7"/>
        <v>58</v>
      </c>
      <c r="BT24" s="22">
        <f t="shared" si="7"/>
        <v>15</v>
      </c>
      <c r="BU24" s="22">
        <v>3193</v>
      </c>
      <c r="BV24" s="22">
        <v>58</v>
      </c>
      <c r="BW24" s="22">
        <v>29</v>
      </c>
      <c r="BX24" s="22">
        <v>4338</v>
      </c>
      <c r="BY24" s="22">
        <v>58</v>
      </c>
      <c r="BZ24" s="22">
        <v>29</v>
      </c>
      <c r="CA24" s="22">
        <v>4564</v>
      </c>
      <c r="CB24" s="22">
        <v>540</v>
      </c>
      <c r="CC24" s="22">
        <v>33</v>
      </c>
      <c r="CD24" s="38">
        <v>4769</v>
      </c>
      <c r="CE24" s="22">
        <v>62</v>
      </c>
      <c r="CF24" s="22">
        <v>38</v>
      </c>
      <c r="CG24" s="39">
        <v>4975</v>
      </c>
      <c r="CH24" s="35">
        <v>76</v>
      </c>
      <c r="CI24" s="22">
        <v>43</v>
      </c>
      <c r="CJ24" s="57">
        <v>5199</v>
      </c>
      <c r="CK24" s="57">
        <v>79</v>
      </c>
      <c r="CL24" s="58">
        <v>49</v>
      </c>
    </row>
    <row r="25" spans="1:90" ht="20.100000000000001" customHeight="1" x14ac:dyDescent="0.25">
      <c r="A25" s="21" t="s">
        <v>13</v>
      </c>
      <c r="B25" s="21" t="s">
        <v>14</v>
      </c>
      <c r="C25" s="21" t="s">
        <v>15</v>
      </c>
      <c r="D25" s="22">
        <v>8663</v>
      </c>
      <c r="E25" s="22">
        <v>0</v>
      </c>
      <c r="F25" s="22">
        <v>17</v>
      </c>
      <c r="G25" s="22">
        <v>8935</v>
      </c>
      <c r="H25" s="22">
        <v>0</v>
      </c>
      <c r="I25" s="22">
        <v>194</v>
      </c>
      <c r="J25" s="22">
        <v>8694</v>
      </c>
      <c r="K25" s="22">
        <v>0</v>
      </c>
      <c r="L25" s="22">
        <v>42</v>
      </c>
      <c r="M25" s="22">
        <v>8758</v>
      </c>
      <c r="N25" s="22"/>
      <c r="O25" s="22">
        <v>156</v>
      </c>
      <c r="P25" s="22">
        <v>8679</v>
      </c>
      <c r="Q25" s="22">
        <v>50</v>
      </c>
      <c r="R25" s="22">
        <v>16</v>
      </c>
      <c r="S25" s="22">
        <v>9854</v>
      </c>
      <c r="T25" s="22">
        <v>7</v>
      </c>
      <c r="U25" s="22">
        <v>150</v>
      </c>
      <c r="V25" s="22">
        <v>9302</v>
      </c>
      <c r="W25" s="22">
        <v>500</v>
      </c>
      <c r="X25" s="22">
        <v>83</v>
      </c>
      <c r="Y25" s="22">
        <v>9005</v>
      </c>
      <c r="Z25" s="22"/>
      <c r="AA25" s="22">
        <v>1542</v>
      </c>
      <c r="AB25" s="22">
        <v>9238</v>
      </c>
      <c r="AC25" s="22">
        <v>0</v>
      </c>
      <c r="AD25" s="22">
        <v>84</v>
      </c>
      <c r="AE25" s="22">
        <v>10652</v>
      </c>
      <c r="AF25" s="22">
        <v>0</v>
      </c>
      <c r="AG25" s="22">
        <v>158</v>
      </c>
      <c r="AH25" s="22">
        <v>9456</v>
      </c>
      <c r="AI25" s="22">
        <v>200</v>
      </c>
      <c r="AJ25" s="22">
        <v>89</v>
      </c>
      <c r="AK25" s="22">
        <v>10249</v>
      </c>
      <c r="AL25" s="22">
        <v>200</v>
      </c>
      <c r="AM25" s="22">
        <v>254</v>
      </c>
      <c r="AN25" s="22">
        <v>9078</v>
      </c>
      <c r="AO25" s="22">
        <v>50</v>
      </c>
      <c r="AP25" s="22">
        <v>58</v>
      </c>
      <c r="AQ25" s="22">
        <v>10140</v>
      </c>
      <c r="AR25" s="22">
        <v>22</v>
      </c>
      <c r="AS25" s="22">
        <v>155</v>
      </c>
      <c r="AT25" s="22">
        <v>8999</v>
      </c>
      <c r="AU25" s="22">
        <v>500</v>
      </c>
      <c r="AV25" s="22">
        <v>57</v>
      </c>
      <c r="AW25" s="22">
        <v>10052</v>
      </c>
      <c r="AX25" s="22">
        <v>0</v>
      </c>
      <c r="AY25" s="22">
        <v>275</v>
      </c>
      <c r="AZ25" s="22">
        <v>8989</v>
      </c>
      <c r="BA25" s="22">
        <v>0</v>
      </c>
      <c r="BB25" s="22">
        <v>14</v>
      </c>
      <c r="BC25" s="22">
        <v>11163</v>
      </c>
      <c r="BD25" s="22">
        <v>515</v>
      </c>
      <c r="BE25" s="22">
        <v>197</v>
      </c>
      <c r="BF25" s="22">
        <v>10040</v>
      </c>
      <c r="BG25" s="22"/>
      <c r="BH25" s="22">
        <v>163</v>
      </c>
      <c r="BI25" s="22">
        <v>8908</v>
      </c>
      <c r="BJ25" s="22">
        <v>50</v>
      </c>
      <c r="BK25" s="22">
        <v>38</v>
      </c>
      <c r="BL25" s="22">
        <v>8800</v>
      </c>
      <c r="BM25" s="22">
        <v>266</v>
      </c>
      <c r="BN25" s="22">
        <v>41</v>
      </c>
      <c r="BO25" s="22">
        <v>8919</v>
      </c>
      <c r="BP25" s="22">
        <f>187+150</f>
        <v>337</v>
      </c>
      <c r="BQ25" s="22">
        <v>248</v>
      </c>
      <c r="BR25" s="22">
        <f t="shared" si="7"/>
        <v>17132</v>
      </c>
      <c r="BS25" s="22">
        <f t="shared" si="7"/>
        <v>351</v>
      </c>
      <c r="BT25" s="22">
        <f t="shared" si="7"/>
        <v>676</v>
      </c>
      <c r="BU25" s="22">
        <v>120421</v>
      </c>
      <c r="BV25" s="22">
        <v>1396</v>
      </c>
      <c r="BW25" s="22">
        <v>3435</v>
      </c>
      <c r="BX25" s="22">
        <v>109385</v>
      </c>
      <c r="BY25" s="22">
        <v>1616</v>
      </c>
      <c r="BZ25" s="22">
        <v>2285</v>
      </c>
      <c r="CA25" s="22">
        <v>119361</v>
      </c>
      <c r="CB25" s="22">
        <v>2200</v>
      </c>
      <c r="CC25" s="22">
        <v>2545</v>
      </c>
      <c r="CD25" s="38">
        <v>125339</v>
      </c>
      <c r="CE25" s="22">
        <v>2056</v>
      </c>
      <c r="CF25" s="22">
        <v>2836</v>
      </c>
      <c r="CG25" s="39">
        <v>130270</v>
      </c>
      <c r="CH25" s="35">
        <v>2156</v>
      </c>
      <c r="CI25" s="22">
        <v>3162</v>
      </c>
      <c r="CJ25" s="57">
        <v>135936</v>
      </c>
      <c r="CK25" s="57">
        <v>2236</v>
      </c>
      <c r="CL25" s="58">
        <v>3528</v>
      </c>
    </row>
    <row r="26" spans="1:90" ht="20.100000000000001" customHeight="1" x14ac:dyDescent="0.25">
      <c r="A26" s="21" t="s">
        <v>188</v>
      </c>
      <c r="B26" s="21" t="s">
        <v>125</v>
      </c>
      <c r="C26" s="21" t="s">
        <v>124</v>
      </c>
      <c r="D26" s="22">
        <v>476</v>
      </c>
      <c r="E26" s="22">
        <v>0</v>
      </c>
      <c r="F26" s="22">
        <v>9459</v>
      </c>
      <c r="G26" s="22">
        <v>487</v>
      </c>
      <c r="H26" s="22">
        <v>0</v>
      </c>
      <c r="I26" s="22">
        <v>1</v>
      </c>
      <c r="J26" s="22">
        <v>501</v>
      </c>
      <c r="K26" s="22">
        <v>0</v>
      </c>
      <c r="L26" s="22">
        <v>1</v>
      </c>
      <c r="M26" s="22">
        <v>455</v>
      </c>
      <c r="N26" s="22">
        <v>2715</v>
      </c>
      <c r="O26" s="22">
        <v>1</v>
      </c>
      <c r="P26" s="22">
        <v>492</v>
      </c>
      <c r="Q26" s="22">
        <v>0</v>
      </c>
      <c r="R26" s="22">
        <v>1</v>
      </c>
      <c r="S26" s="22">
        <v>496</v>
      </c>
      <c r="T26" s="22"/>
      <c r="U26" s="22">
        <v>3414</v>
      </c>
      <c r="V26" s="22">
        <v>446</v>
      </c>
      <c r="W26" s="22">
        <v>0</v>
      </c>
      <c r="X26" s="22">
        <v>1</v>
      </c>
      <c r="Y26" s="22">
        <v>498</v>
      </c>
      <c r="Z26" s="22"/>
      <c r="AA26" s="22">
        <v>1</v>
      </c>
      <c r="AB26" s="22">
        <v>475</v>
      </c>
      <c r="AC26" s="22">
        <v>2500</v>
      </c>
      <c r="AD26" s="22">
        <v>1</v>
      </c>
      <c r="AE26" s="22">
        <v>467</v>
      </c>
      <c r="AF26" s="22">
        <v>0</v>
      </c>
      <c r="AG26" s="22">
        <v>1</v>
      </c>
      <c r="AH26" s="22">
        <v>465</v>
      </c>
      <c r="AI26" s="22">
        <v>2500</v>
      </c>
      <c r="AJ26" s="22">
        <v>7967</v>
      </c>
      <c r="AK26" s="22">
        <v>485</v>
      </c>
      <c r="AL26" s="22">
        <v>2128</v>
      </c>
      <c r="AM26" s="22">
        <v>1</v>
      </c>
      <c r="AN26" s="22">
        <v>458</v>
      </c>
      <c r="AO26" s="22">
        <v>5000</v>
      </c>
      <c r="AP26" s="22">
        <v>1</v>
      </c>
      <c r="AQ26" s="22">
        <v>471</v>
      </c>
      <c r="AR26" s="22">
        <v>2802</v>
      </c>
      <c r="AS26" s="22">
        <v>1</v>
      </c>
      <c r="AT26" s="22">
        <v>464</v>
      </c>
      <c r="AU26" s="22">
        <v>2500</v>
      </c>
      <c r="AV26" s="22">
        <v>1</v>
      </c>
      <c r="AW26" s="22">
        <v>477</v>
      </c>
      <c r="AX26" s="22">
        <v>0</v>
      </c>
      <c r="AY26" s="22">
        <v>3839</v>
      </c>
      <c r="AZ26" s="22">
        <v>504</v>
      </c>
      <c r="BA26" s="22">
        <v>3000</v>
      </c>
      <c r="BB26" s="22">
        <v>7469</v>
      </c>
      <c r="BC26" s="22">
        <v>483</v>
      </c>
      <c r="BD26" s="22"/>
      <c r="BE26" s="22">
        <v>1</v>
      </c>
      <c r="BF26" s="22">
        <v>485</v>
      </c>
      <c r="BG26" s="22"/>
      <c r="BH26" s="22">
        <v>1</v>
      </c>
      <c r="BI26" s="22">
        <v>454</v>
      </c>
      <c r="BJ26" s="22">
        <v>5500</v>
      </c>
      <c r="BK26" s="22">
        <v>1</v>
      </c>
      <c r="BL26" s="22">
        <v>497</v>
      </c>
      <c r="BM26" s="22">
        <v>7391</v>
      </c>
      <c r="BN26" s="22">
        <v>1</v>
      </c>
      <c r="BO26" s="22">
        <v>410</v>
      </c>
      <c r="BP26" s="22">
        <v>1729</v>
      </c>
      <c r="BQ26" s="22">
        <v>1</v>
      </c>
      <c r="BR26" s="22">
        <f t="shared" si="7"/>
        <v>629</v>
      </c>
      <c r="BS26" s="22">
        <f t="shared" si="7"/>
        <v>-1645</v>
      </c>
      <c r="BT26" s="22">
        <f t="shared" si="7"/>
        <v>9025</v>
      </c>
      <c r="BU26" s="22">
        <v>5907</v>
      </c>
      <c r="BV26" s="22">
        <v>24391</v>
      </c>
      <c r="BW26" s="22">
        <v>19917</v>
      </c>
      <c r="BX26" s="22">
        <v>5740</v>
      </c>
      <c r="BY26" s="22">
        <v>29391</v>
      </c>
      <c r="BZ26" s="22">
        <v>24919</v>
      </c>
      <c r="CA26" s="22">
        <v>5650</v>
      </c>
      <c r="CB26" s="22">
        <v>16000</v>
      </c>
      <c r="CC26" s="22">
        <v>15029</v>
      </c>
      <c r="CD26" s="38">
        <v>5181</v>
      </c>
      <c r="CE26" s="22">
        <v>11130</v>
      </c>
      <c r="CF26" s="22">
        <v>9812</v>
      </c>
      <c r="CG26" s="39">
        <v>5460</v>
      </c>
      <c r="CH26" s="35">
        <v>13780</v>
      </c>
      <c r="CI26" s="22">
        <v>6816</v>
      </c>
      <c r="CJ26" s="57">
        <v>5463</v>
      </c>
      <c r="CK26" s="57">
        <v>7780</v>
      </c>
      <c r="CL26" s="58">
        <v>6820</v>
      </c>
    </row>
    <row r="27" spans="1:90" ht="20.100000000000001" customHeight="1" x14ac:dyDescent="0.25">
      <c r="A27" s="21" t="s">
        <v>189</v>
      </c>
      <c r="B27" s="21" t="s">
        <v>19</v>
      </c>
      <c r="C27" s="21" t="s">
        <v>20</v>
      </c>
      <c r="D27" s="22">
        <v>12457</v>
      </c>
      <c r="E27" s="22">
        <v>2947</v>
      </c>
      <c r="F27" s="22">
        <v>58039</v>
      </c>
      <c r="G27" s="22">
        <v>8456</v>
      </c>
      <c r="H27" s="22">
        <v>0</v>
      </c>
      <c r="I27" s="22">
        <v>51157</v>
      </c>
      <c r="J27" s="22">
        <v>13522</v>
      </c>
      <c r="K27" s="22">
        <v>3777</v>
      </c>
      <c r="L27" s="22">
        <v>15257</v>
      </c>
      <c r="M27" s="22">
        <v>11648</v>
      </c>
      <c r="N27" s="22">
        <v>1936</v>
      </c>
      <c r="O27" s="22">
        <v>9326</v>
      </c>
      <c r="P27" s="22">
        <v>13175</v>
      </c>
      <c r="Q27" s="22">
        <v>4000</v>
      </c>
      <c r="R27" s="22">
        <v>15226</v>
      </c>
      <c r="S27" s="22">
        <v>11574</v>
      </c>
      <c r="T27" s="22"/>
      <c r="U27" s="22">
        <v>12422</v>
      </c>
      <c r="V27" s="22">
        <v>13644</v>
      </c>
      <c r="W27" s="22">
        <v>0</v>
      </c>
      <c r="X27" s="22">
        <v>8998</v>
      </c>
      <c r="Y27" s="22">
        <v>11035</v>
      </c>
      <c r="Z27" s="22"/>
      <c r="AA27" s="22">
        <v>9771</v>
      </c>
      <c r="AB27" s="22">
        <v>13281</v>
      </c>
      <c r="AC27" s="22">
        <v>0</v>
      </c>
      <c r="AD27" s="22">
        <v>7389</v>
      </c>
      <c r="AE27" s="22">
        <v>16330</v>
      </c>
      <c r="AF27" s="22">
        <v>0</v>
      </c>
      <c r="AG27" s="22">
        <v>10039</v>
      </c>
      <c r="AH27" s="22">
        <v>13140</v>
      </c>
      <c r="AI27" s="22">
        <v>1500</v>
      </c>
      <c r="AJ27" s="22">
        <v>45688</v>
      </c>
      <c r="AK27" s="22">
        <v>12724</v>
      </c>
      <c r="AL27" s="22"/>
      <c r="AM27" s="22">
        <v>42958</v>
      </c>
      <c r="AN27" s="22">
        <v>13707</v>
      </c>
      <c r="AO27" s="22">
        <v>0</v>
      </c>
      <c r="AP27" s="22">
        <v>12583</v>
      </c>
      <c r="AQ27" s="22">
        <v>11258</v>
      </c>
      <c r="AR27" s="22">
        <v>0</v>
      </c>
      <c r="AS27" s="22">
        <v>9985</v>
      </c>
      <c r="AT27" s="22">
        <v>13405</v>
      </c>
      <c r="AU27" s="22">
        <v>0</v>
      </c>
      <c r="AV27" s="22">
        <v>7581</v>
      </c>
      <c r="AW27" s="22">
        <v>12859</v>
      </c>
      <c r="AX27" s="22">
        <v>0</v>
      </c>
      <c r="AY27" s="22">
        <v>9277</v>
      </c>
      <c r="AZ27" s="22">
        <v>12496</v>
      </c>
      <c r="BA27" s="22">
        <v>0</v>
      </c>
      <c r="BB27" s="22">
        <v>33955</v>
      </c>
      <c r="BC27" s="22">
        <v>11476</v>
      </c>
      <c r="BD27" s="22"/>
      <c r="BE27" s="22">
        <v>35214</v>
      </c>
      <c r="BF27" s="22">
        <v>12746</v>
      </c>
      <c r="BG27" s="22"/>
      <c r="BH27" s="22">
        <v>9919</v>
      </c>
      <c r="BI27" s="22">
        <v>12102</v>
      </c>
      <c r="BJ27" s="22">
        <v>0</v>
      </c>
      <c r="BK27" s="22">
        <v>4568</v>
      </c>
      <c r="BL27" s="22">
        <v>12261</v>
      </c>
      <c r="BM27" s="22">
        <v>0</v>
      </c>
      <c r="BN27" s="22">
        <v>9475</v>
      </c>
      <c r="BO27" s="22">
        <v>12853</v>
      </c>
      <c r="BP27" s="22"/>
      <c r="BQ27" s="22">
        <v>9262</v>
      </c>
      <c r="BR27" s="22">
        <f t="shared" si="7"/>
        <v>29881</v>
      </c>
      <c r="BS27" s="22">
        <f t="shared" si="7"/>
        <v>5588</v>
      </c>
      <c r="BT27" s="22">
        <f t="shared" si="7"/>
        <v>21190</v>
      </c>
      <c r="BU27" s="22">
        <v>163170</v>
      </c>
      <c r="BV27" s="22">
        <v>7524</v>
      </c>
      <c r="BW27" s="22">
        <v>222427</v>
      </c>
      <c r="BX27" s="22">
        <v>157541</v>
      </c>
      <c r="BY27" s="22">
        <v>12224</v>
      </c>
      <c r="BZ27" s="22">
        <v>227350</v>
      </c>
      <c r="CA27" s="22">
        <v>166287</v>
      </c>
      <c r="CB27" s="22">
        <v>11386</v>
      </c>
      <c r="CC27" s="22">
        <v>242588</v>
      </c>
      <c r="CD27" s="38">
        <v>174450</v>
      </c>
      <c r="CE27" s="22">
        <v>12821</v>
      </c>
      <c r="CF27" s="22">
        <v>261066</v>
      </c>
      <c r="CG27" s="39">
        <v>182261</v>
      </c>
      <c r="CH27" s="35">
        <v>11821</v>
      </c>
      <c r="CI27" s="22">
        <v>270573</v>
      </c>
      <c r="CJ27" s="57">
        <v>190838</v>
      </c>
      <c r="CK27" s="57">
        <v>13321</v>
      </c>
      <c r="CL27" s="58">
        <v>280763</v>
      </c>
    </row>
    <row r="28" spans="1:90" ht="20.100000000000001" customHeight="1" x14ac:dyDescent="0.25">
      <c r="A28" s="21" t="s">
        <v>190</v>
      </c>
      <c r="B28" s="21" t="s">
        <v>18</v>
      </c>
      <c r="C28" s="21" t="s">
        <v>191</v>
      </c>
      <c r="D28" s="22">
        <v>3523</v>
      </c>
      <c r="E28" s="22">
        <v>0</v>
      </c>
      <c r="F28" s="22">
        <v>1</v>
      </c>
      <c r="G28" s="22">
        <v>3402</v>
      </c>
      <c r="H28" s="22">
        <v>0</v>
      </c>
      <c r="I28" s="22">
        <v>84</v>
      </c>
      <c r="J28" s="22">
        <v>3908</v>
      </c>
      <c r="K28" s="22">
        <v>0</v>
      </c>
      <c r="L28" s="22">
        <v>1</v>
      </c>
      <c r="M28" s="22">
        <v>3472</v>
      </c>
      <c r="N28" s="22"/>
      <c r="O28" s="22">
        <v>84</v>
      </c>
      <c r="P28" s="22">
        <v>4145</v>
      </c>
      <c r="Q28" s="22">
        <v>0</v>
      </c>
      <c r="R28" s="22">
        <v>1</v>
      </c>
      <c r="S28" s="22">
        <v>3585</v>
      </c>
      <c r="T28" s="22"/>
      <c r="U28" s="22">
        <v>84</v>
      </c>
      <c r="V28" s="22">
        <v>4736</v>
      </c>
      <c r="W28" s="22">
        <v>6</v>
      </c>
      <c r="X28" s="22">
        <v>1</v>
      </c>
      <c r="Y28" s="22">
        <v>3734</v>
      </c>
      <c r="Z28" s="22"/>
      <c r="AA28" s="22">
        <v>84</v>
      </c>
      <c r="AB28" s="22">
        <v>4057</v>
      </c>
      <c r="AC28" s="22">
        <v>0</v>
      </c>
      <c r="AD28" s="22">
        <v>1</v>
      </c>
      <c r="AE28" s="22">
        <v>3796</v>
      </c>
      <c r="AF28" s="22">
        <v>0</v>
      </c>
      <c r="AG28" s="22">
        <v>84</v>
      </c>
      <c r="AH28" s="22">
        <v>4600</v>
      </c>
      <c r="AI28" s="22">
        <v>0</v>
      </c>
      <c r="AJ28" s="22">
        <v>1</v>
      </c>
      <c r="AK28" s="22">
        <v>4860</v>
      </c>
      <c r="AL28" s="22"/>
      <c r="AM28" s="22">
        <v>84</v>
      </c>
      <c r="AN28" s="22">
        <v>4415</v>
      </c>
      <c r="AO28" s="22">
        <v>0</v>
      </c>
      <c r="AP28" s="22">
        <v>1</v>
      </c>
      <c r="AQ28" s="22">
        <v>3924</v>
      </c>
      <c r="AR28" s="22">
        <v>0</v>
      </c>
      <c r="AS28" s="22">
        <v>84</v>
      </c>
      <c r="AT28" s="22">
        <v>4119</v>
      </c>
      <c r="AU28" s="22">
        <v>0</v>
      </c>
      <c r="AV28" s="22">
        <v>1</v>
      </c>
      <c r="AW28" s="22">
        <v>4099</v>
      </c>
      <c r="AX28" s="22">
        <v>0</v>
      </c>
      <c r="AY28" s="22">
        <v>84</v>
      </c>
      <c r="AZ28" s="22">
        <v>4338</v>
      </c>
      <c r="BA28" s="22">
        <v>0</v>
      </c>
      <c r="BB28" s="22">
        <v>1</v>
      </c>
      <c r="BC28" s="22">
        <v>3305</v>
      </c>
      <c r="BD28" s="22"/>
      <c r="BE28" s="22">
        <v>84</v>
      </c>
      <c r="BF28" s="22">
        <v>3372</v>
      </c>
      <c r="BG28" s="22"/>
      <c r="BH28" s="22">
        <v>84</v>
      </c>
      <c r="BI28" s="22">
        <v>4047</v>
      </c>
      <c r="BJ28" s="22">
        <v>0</v>
      </c>
      <c r="BK28" s="22">
        <v>1</v>
      </c>
      <c r="BL28" s="22">
        <v>4114</v>
      </c>
      <c r="BM28" s="22">
        <v>0</v>
      </c>
      <c r="BN28" s="22">
        <v>1</v>
      </c>
      <c r="BO28" s="22">
        <v>3547</v>
      </c>
      <c r="BP28" s="22"/>
      <c r="BQ28" s="22">
        <v>84</v>
      </c>
      <c r="BR28" s="22">
        <f t="shared" si="7"/>
        <v>6846</v>
      </c>
      <c r="BS28" s="22">
        <f t="shared" si="7"/>
        <v>6</v>
      </c>
      <c r="BT28" s="22">
        <f t="shared" si="7"/>
        <v>421</v>
      </c>
      <c r="BU28" s="22">
        <v>50237</v>
      </c>
      <c r="BV28" s="22">
        <v>6</v>
      </c>
      <c r="BW28" s="22">
        <v>1013</v>
      </c>
      <c r="BX28" s="22">
        <v>50681</v>
      </c>
      <c r="BY28" s="22">
        <v>6</v>
      </c>
      <c r="BZ28" s="22">
        <v>1013</v>
      </c>
      <c r="CA28" s="22">
        <v>53753</v>
      </c>
      <c r="CB28" s="22">
        <v>7</v>
      </c>
      <c r="CC28" s="22">
        <v>1156</v>
      </c>
      <c r="CD28" s="38">
        <v>56414</v>
      </c>
      <c r="CE28" s="22">
        <v>0</v>
      </c>
      <c r="CF28" s="22">
        <v>1317</v>
      </c>
      <c r="CG28" s="39">
        <v>58904</v>
      </c>
      <c r="CH28" s="35">
        <v>8</v>
      </c>
      <c r="CI28" s="22">
        <v>1499</v>
      </c>
      <c r="CJ28" s="57">
        <v>61744</v>
      </c>
      <c r="CK28" s="57">
        <v>8</v>
      </c>
      <c r="CL28" s="58">
        <v>1703</v>
      </c>
    </row>
    <row r="29" spans="1:90" ht="20.100000000000001" customHeight="1" x14ac:dyDescent="0.25">
      <c r="A29" s="21" t="s">
        <v>126</v>
      </c>
      <c r="B29" s="21" t="s">
        <v>128</v>
      </c>
      <c r="C29" s="21" t="s">
        <v>127</v>
      </c>
      <c r="D29" s="22">
        <v>216</v>
      </c>
      <c r="E29" s="22">
        <v>0</v>
      </c>
      <c r="F29" s="22"/>
      <c r="G29" s="22">
        <v>213</v>
      </c>
      <c r="H29" s="22">
        <v>0</v>
      </c>
      <c r="I29" s="22">
        <v>3</v>
      </c>
      <c r="J29" s="22">
        <v>224</v>
      </c>
      <c r="K29" s="22">
        <v>0</v>
      </c>
      <c r="L29" s="22"/>
      <c r="M29" s="22">
        <v>144</v>
      </c>
      <c r="N29" s="22"/>
      <c r="O29" s="22">
        <v>3</v>
      </c>
      <c r="P29" s="22">
        <v>203</v>
      </c>
      <c r="Q29" s="22">
        <v>0</v>
      </c>
      <c r="R29" s="22"/>
      <c r="S29" s="22">
        <v>177</v>
      </c>
      <c r="T29" s="22"/>
      <c r="U29" s="22">
        <v>3</v>
      </c>
      <c r="V29" s="22">
        <v>181</v>
      </c>
      <c r="W29" s="22">
        <v>0</v>
      </c>
      <c r="X29" s="22"/>
      <c r="Y29" s="22">
        <v>172</v>
      </c>
      <c r="Z29" s="22"/>
      <c r="AA29" s="22">
        <v>3</v>
      </c>
      <c r="AB29" s="22">
        <v>207</v>
      </c>
      <c r="AC29" s="22">
        <v>0</v>
      </c>
      <c r="AD29" s="22">
        <v>0</v>
      </c>
      <c r="AE29" s="22">
        <v>184</v>
      </c>
      <c r="AF29" s="22">
        <v>0</v>
      </c>
      <c r="AG29" s="22">
        <v>3</v>
      </c>
      <c r="AH29" s="22">
        <v>195</v>
      </c>
      <c r="AI29" s="22">
        <v>0</v>
      </c>
      <c r="AJ29" s="22">
        <v>0</v>
      </c>
      <c r="AK29" s="22">
        <v>177</v>
      </c>
      <c r="AL29" s="22"/>
      <c r="AM29" s="22">
        <v>3</v>
      </c>
      <c r="AN29" s="22">
        <v>185</v>
      </c>
      <c r="AO29" s="22">
        <v>0</v>
      </c>
      <c r="AP29" s="22">
        <v>0</v>
      </c>
      <c r="AQ29" s="22">
        <v>176</v>
      </c>
      <c r="AR29" s="22">
        <v>0</v>
      </c>
      <c r="AS29" s="22">
        <v>3</v>
      </c>
      <c r="AT29" s="22">
        <v>183</v>
      </c>
      <c r="AU29" s="22">
        <v>0</v>
      </c>
      <c r="AV29" s="22">
        <v>0</v>
      </c>
      <c r="AW29" s="22">
        <v>178</v>
      </c>
      <c r="AX29" s="22">
        <v>0</v>
      </c>
      <c r="AY29" s="22">
        <v>3</v>
      </c>
      <c r="AZ29" s="22">
        <v>228</v>
      </c>
      <c r="BA29" s="22">
        <v>0</v>
      </c>
      <c r="BB29" s="22">
        <v>0</v>
      </c>
      <c r="BC29" s="22">
        <v>170</v>
      </c>
      <c r="BD29" s="22"/>
      <c r="BE29" s="22">
        <v>3</v>
      </c>
      <c r="BF29" s="22">
        <v>177</v>
      </c>
      <c r="BG29" s="22"/>
      <c r="BH29" s="22">
        <v>3</v>
      </c>
      <c r="BI29" s="22">
        <v>184</v>
      </c>
      <c r="BJ29" s="22">
        <v>0</v>
      </c>
      <c r="BK29" s="22">
        <v>0</v>
      </c>
      <c r="BL29" s="22">
        <v>196</v>
      </c>
      <c r="BM29" s="22">
        <v>0</v>
      </c>
      <c r="BN29" s="22">
        <v>0</v>
      </c>
      <c r="BO29" s="22">
        <v>172</v>
      </c>
      <c r="BP29" s="22"/>
      <c r="BQ29" s="22">
        <v>3</v>
      </c>
      <c r="BR29" s="22">
        <f t="shared" si="7"/>
        <v>271</v>
      </c>
      <c r="BS29" s="22">
        <f t="shared" si="7"/>
        <v>0</v>
      </c>
      <c r="BT29" s="22">
        <f t="shared" si="7"/>
        <v>11</v>
      </c>
      <c r="BU29" s="22">
        <v>2305</v>
      </c>
      <c r="BV29" s="22">
        <v>0</v>
      </c>
      <c r="BW29" s="22">
        <v>32</v>
      </c>
      <c r="BX29" s="22">
        <v>2429</v>
      </c>
      <c r="BY29" s="22">
        <v>0</v>
      </c>
      <c r="BZ29" s="22">
        <v>32</v>
      </c>
      <c r="CA29" s="22">
        <v>2517</v>
      </c>
      <c r="CB29" s="22">
        <v>0</v>
      </c>
      <c r="CC29" s="22">
        <v>36</v>
      </c>
      <c r="CD29" s="22">
        <v>2522</v>
      </c>
      <c r="CE29" s="22">
        <v>0</v>
      </c>
      <c r="CF29" s="22">
        <v>41</v>
      </c>
      <c r="CG29" s="39">
        <v>2616</v>
      </c>
      <c r="CH29" s="35"/>
      <c r="CI29" s="22">
        <v>47</v>
      </c>
      <c r="CJ29" s="57">
        <v>2714</v>
      </c>
      <c r="CK29" s="57"/>
      <c r="CL29" s="58">
        <v>53</v>
      </c>
    </row>
    <row r="30" spans="1:90" ht="20.100000000000001" customHeight="1" thickBot="1" x14ac:dyDescent="0.3">
      <c r="A30" s="21" t="s">
        <v>185</v>
      </c>
      <c r="B30" s="21" t="s">
        <v>186</v>
      </c>
      <c r="C30" s="21" t="s">
        <v>187</v>
      </c>
      <c r="D30" s="55">
        <v>427</v>
      </c>
      <c r="E30" s="22">
        <v>0</v>
      </c>
      <c r="F30" s="22"/>
      <c r="G30" s="55">
        <v>414</v>
      </c>
      <c r="H30" s="22">
        <v>0</v>
      </c>
      <c r="I30" s="22">
        <v>2</v>
      </c>
      <c r="J30" s="22">
        <v>428</v>
      </c>
      <c r="K30" s="22">
        <v>0</v>
      </c>
      <c r="L30" s="22"/>
      <c r="M30" s="22">
        <v>421</v>
      </c>
      <c r="N30" s="22"/>
      <c r="O30" s="22">
        <v>2</v>
      </c>
      <c r="P30" s="22">
        <v>502</v>
      </c>
      <c r="Q30" s="22">
        <v>0</v>
      </c>
      <c r="R30" s="22"/>
      <c r="S30" s="22">
        <v>416</v>
      </c>
      <c r="T30" s="22"/>
      <c r="U30" s="22">
        <v>2</v>
      </c>
      <c r="V30" s="22">
        <v>505</v>
      </c>
      <c r="W30" s="22">
        <v>0</v>
      </c>
      <c r="X30" s="22"/>
      <c r="Y30" s="22">
        <v>508</v>
      </c>
      <c r="Z30" s="22"/>
      <c r="AA30" s="22">
        <v>2</v>
      </c>
      <c r="AB30" s="22">
        <v>427</v>
      </c>
      <c r="AC30" s="22">
        <v>0</v>
      </c>
      <c r="AD30" s="22">
        <v>0</v>
      </c>
      <c r="AE30" s="22">
        <v>459</v>
      </c>
      <c r="AF30" s="22">
        <v>0</v>
      </c>
      <c r="AG30" s="22">
        <v>2</v>
      </c>
      <c r="AH30" s="22">
        <v>427</v>
      </c>
      <c r="AI30" s="22">
        <v>0</v>
      </c>
      <c r="AJ30" s="22">
        <v>0</v>
      </c>
      <c r="AK30" s="22">
        <v>1094</v>
      </c>
      <c r="AL30" s="22"/>
      <c r="AM30" s="22">
        <v>2</v>
      </c>
      <c r="AN30" s="22">
        <v>505</v>
      </c>
      <c r="AO30" s="22">
        <v>0</v>
      </c>
      <c r="AP30" s="22">
        <v>0</v>
      </c>
      <c r="AQ30" s="22">
        <v>481</v>
      </c>
      <c r="AR30" s="22">
        <v>0</v>
      </c>
      <c r="AS30" s="22">
        <v>2</v>
      </c>
      <c r="AT30" s="22">
        <v>497</v>
      </c>
      <c r="AU30" s="22">
        <v>0</v>
      </c>
      <c r="AV30" s="22">
        <v>0</v>
      </c>
      <c r="AW30" s="22">
        <v>510</v>
      </c>
      <c r="AX30" s="22">
        <v>0</v>
      </c>
      <c r="AY30" s="22">
        <v>2</v>
      </c>
      <c r="AZ30" s="22">
        <v>477</v>
      </c>
      <c r="BA30" s="22">
        <v>0</v>
      </c>
      <c r="BB30" s="22">
        <v>0</v>
      </c>
      <c r="BC30" s="22">
        <v>545</v>
      </c>
      <c r="BD30" s="22"/>
      <c r="BE30" s="22">
        <v>2</v>
      </c>
      <c r="BF30" s="22">
        <v>478</v>
      </c>
      <c r="BG30" s="22"/>
      <c r="BH30" s="22">
        <v>2</v>
      </c>
      <c r="BI30" s="22">
        <v>497</v>
      </c>
      <c r="BJ30" s="22">
        <v>0</v>
      </c>
      <c r="BK30" s="22">
        <v>0</v>
      </c>
      <c r="BL30" s="22">
        <v>581</v>
      </c>
      <c r="BM30" s="22">
        <v>0</v>
      </c>
      <c r="BN30" s="22">
        <v>0</v>
      </c>
      <c r="BO30" s="22">
        <v>550</v>
      </c>
      <c r="BP30" s="22"/>
      <c r="BQ30" s="22">
        <v>267</v>
      </c>
      <c r="BR30" s="22">
        <f t="shared" si="7"/>
        <v>663</v>
      </c>
      <c r="BS30" s="22">
        <f t="shared" si="7"/>
        <v>0</v>
      </c>
      <c r="BT30" s="22">
        <f t="shared" si="7"/>
        <v>13</v>
      </c>
      <c r="BU30" s="22">
        <v>6508</v>
      </c>
      <c r="BV30" s="22">
        <v>0</v>
      </c>
      <c r="BW30" s="22">
        <v>27</v>
      </c>
      <c r="BX30" s="22">
        <v>5785</v>
      </c>
      <c r="BY30" s="22">
        <v>0</v>
      </c>
      <c r="BZ30" s="22">
        <v>27</v>
      </c>
      <c r="CA30" s="22">
        <v>6053</v>
      </c>
      <c r="CB30" s="22">
        <v>0</v>
      </c>
      <c r="CC30" s="22">
        <v>31</v>
      </c>
      <c r="CD30" s="22">
        <v>6332</v>
      </c>
      <c r="CE30" s="22">
        <v>0</v>
      </c>
      <c r="CF30" s="22">
        <v>36</v>
      </c>
      <c r="CG30" s="39">
        <v>6630</v>
      </c>
      <c r="CH30" s="35"/>
      <c r="CI30" s="22">
        <v>41</v>
      </c>
      <c r="CJ30" s="57">
        <v>6943</v>
      </c>
      <c r="CK30" s="57"/>
      <c r="CL30" s="58">
        <v>46</v>
      </c>
    </row>
    <row r="31" spans="1:90" ht="22.5" customHeight="1" thickBot="1" x14ac:dyDescent="0.3">
      <c r="A31" s="286" t="s">
        <v>320</v>
      </c>
      <c r="B31" s="286"/>
      <c r="C31" s="287"/>
      <c r="D31" s="64">
        <f>SUM(D24:D30)</f>
        <v>26065</v>
      </c>
      <c r="E31" s="64">
        <f t="shared" ref="E31:CL31" si="8">SUM(E24:E30)</f>
        <v>2947</v>
      </c>
      <c r="F31" s="64">
        <f t="shared" si="8"/>
        <v>67516</v>
      </c>
      <c r="G31" s="64">
        <f>SUM(G24:G30)</f>
        <v>22106</v>
      </c>
      <c r="H31" s="64">
        <f t="shared" ref="H31:I31" si="9">SUM(H24:H30)</f>
        <v>0</v>
      </c>
      <c r="I31" s="64">
        <f t="shared" si="9"/>
        <v>51443</v>
      </c>
      <c r="J31" s="64">
        <f t="shared" si="8"/>
        <v>27833</v>
      </c>
      <c r="K31" s="64">
        <f t="shared" si="8"/>
        <v>3777</v>
      </c>
      <c r="L31" s="64">
        <f t="shared" si="8"/>
        <v>15301</v>
      </c>
      <c r="M31" s="64">
        <f t="shared" si="8"/>
        <v>25124</v>
      </c>
      <c r="N31" s="64">
        <f t="shared" si="8"/>
        <v>4651</v>
      </c>
      <c r="O31" s="64">
        <f t="shared" si="8"/>
        <v>9574</v>
      </c>
      <c r="P31" s="64">
        <f t="shared" si="8"/>
        <v>27479</v>
      </c>
      <c r="Q31" s="64">
        <f t="shared" si="8"/>
        <v>4073</v>
      </c>
      <c r="R31" s="64">
        <f t="shared" si="8"/>
        <v>15244</v>
      </c>
      <c r="S31" s="64">
        <f t="shared" si="8"/>
        <v>26281</v>
      </c>
      <c r="T31" s="64">
        <f t="shared" si="8"/>
        <v>7</v>
      </c>
      <c r="U31" s="64">
        <f t="shared" si="8"/>
        <v>16077</v>
      </c>
      <c r="V31" s="64">
        <f t="shared" si="8"/>
        <v>29128</v>
      </c>
      <c r="W31" s="64">
        <f t="shared" si="8"/>
        <v>506</v>
      </c>
      <c r="X31" s="64">
        <f t="shared" si="8"/>
        <v>9083</v>
      </c>
      <c r="Y31" s="64">
        <f t="shared" si="8"/>
        <v>25243</v>
      </c>
      <c r="Z31" s="64">
        <f t="shared" si="8"/>
        <v>0</v>
      </c>
      <c r="AA31" s="64">
        <f t="shared" si="8"/>
        <v>11405</v>
      </c>
      <c r="AB31" s="64">
        <f t="shared" si="8"/>
        <v>28183</v>
      </c>
      <c r="AC31" s="64">
        <f t="shared" si="8"/>
        <v>2500</v>
      </c>
      <c r="AD31" s="64">
        <f t="shared" si="8"/>
        <v>7475</v>
      </c>
      <c r="AE31" s="64">
        <f t="shared" si="8"/>
        <v>32176</v>
      </c>
      <c r="AF31" s="64">
        <f t="shared" si="8"/>
        <v>0</v>
      </c>
      <c r="AG31" s="64">
        <f t="shared" si="8"/>
        <v>10289</v>
      </c>
      <c r="AH31" s="64">
        <f t="shared" si="8"/>
        <v>28649</v>
      </c>
      <c r="AI31" s="64">
        <f t="shared" si="8"/>
        <v>4235</v>
      </c>
      <c r="AJ31" s="64">
        <f t="shared" si="8"/>
        <v>53745</v>
      </c>
      <c r="AK31" s="64">
        <f t="shared" si="8"/>
        <v>29762</v>
      </c>
      <c r="AL31" s="64">
        <f t="shared" si="8"/>
        <v>2328</v>
      </c>
      <c r="AM31" s="64">
        <f t="shared" si="8"/>
        <v>43304</v>
      </c>
      <c r="AN31" s="64">
        <f t="shared" si="8"/>
        <v>28666</v>
      </c>
      <c r="AO31" s="64">
        <f t="shared" si="8"/>
        <v>5050</v>
      </c>
      <c r="AP31" s="64">
        <f t="shared" si="8"/>
        <v>12643</v>
      </c>
      <c r="AQ31" s="64">
        <f t="shared" si="8"/>
        <v>26732</v>
      </c>
      <c r="AR31" s="64">
        <f t="shared" si="8"/>
        <v>2824</v>
      </c>
      <c r="AS31" s="64">
        <f t="shared" si="8"/>
        <v>10232</v>
      </c>
      <c r="AT31" s="64">
        <f t="shared" si="8"/>
        <v>27962</v>
      </c>
      <c r="AU31" s="64">
        <f t="shared" si="8"/>
        <v>3000</v>
      </c>
      <c r="AV31" s="64">
        <f t="shared" si="8"/>
        <v>7640</v>
      </c>
      <c r="AW31" s="64">
        <f t="shared" si="8"/>
        <v>28332</v>
      </c>
      <c r="AX31" s="64">
        <f t="shared" si="8"/>
        <v>0</v>
      </c>
      <c r="AY31" s="64">
        <f t="shared" si="8"/>
        <v>13482</v>
      </c>
      <c r="AZ31" s="64">
        <f t="shared" si="8"/>
        <v>27478</v>
      </c>
      <c r="BA31" s="64">
        <f t="shared" si="8"/>
        <v>3000</v>
      </c>
      <c r="BB31" s="64">
        <f t="shared" si="8"/>
        <v>41439</v>
      </c>
      <c r="BC31" s="64">
        <f t="shared" si="8"/>
        <v>27362</v>
      </c>
      <c r="BD31" s="64">
        <f t="shared" si="8"/>
        <v>515</v>
      </c>
      <c r="BE31" s="64">
        <f t="shared" si="8"/>
        <v>35503</v>
      </c>
      <c r="BF31" s="64">
        <f t="shared" ref="BF31:BH31" si="10">SUM(BF24:BF30)</f>
        <v>27463</v>
      </c>
      <c r="BG31" s="64">
        <f t="shared" si="10"/>
        <v>0</v>
      </c>
      <c r="BH31" s="64">
        <f t="shared" si="10"/>
        <v>10174</v>
      </c>
      <c r="BI31" s="64">
        <f t="shared" si="8"/>
        <v>26499</v>
      </c>
      <c r="BJ31" s="64">
        <f t="shared" si="8"/>
        <v>5550</v>
      </c>
      <c r="BK31" s="64">
        <f t="shared" si="8"/>
        <v>4608</v>
      </c>
      <c r="BL31" s="64">
        <f t="shared" si="8"/>
        <v>26743</v>
      </c>
      <c r="BM31" s="64">
        <f t="shared" si="8"/>
        <v>7657</v>
      </c>
      <c r="BN31" s="64">
        <f t="shared" si="8"/>
        <v>9518</v>
      </c>
      <c r="BO31" s="64">
        <f t="shared" ref="BO31:BQ31" si="11">SUM(BO24:BO30)</f>
        <v>26619</v>
      </c>
      <c r="BP31" s="64">
        <f t="shared" si="11"/>
        <v>2066</v>
      </c>
      <c r="BQ31" s="64">
        <f t="shared" si="11"/>
        <v>9867</v>
      </c>
      <c r="BR31" s="64">
        <f t="shared" si="8"/>
        <v>55635</v>
      </c>
      <c r="BS31" s="64">
        <f t="shared" si="8"/>
        <v>4358</v>
      </c>
      <c r="BT31" s="64">
        <f t="shared" si="8"/>
        <v>31351</v>
      </c>
      <c r="BU31" s="64">
        <f t="shared" si="8"/>
        <v>351741</v>
      </c>
      <c r="BV31" s="64">
        <f t="shared" si="8"/>
        <v>33375</v>
      </c>
      <c r="BW31" s="64">
        <f t="shared" si="8"/>
        <v>246880</v>
      </c>
      <c r="BX31" s="64">
        <f>SUM(BX24:BX30)</f>
        <v>335899</v>
      </c>
      <c r="BY31" s="64">
        <f t="shared" si="8"/>
        <v>43295</v>
      </c>
      <c r="BZ31" s="64">
        <f t="shared" si="8"/>
        <v>255655</v>
      </c>
      <c r="CA31" s="64">
        <f t="shared" si="8"/>
        <v>358185</v>
      </c>
      <c r="CB31" s="64">
        <f t="shared" si="8"/>
        <v>30133</v>
      </c>
      <c r="CC31" s="64">
        <f t="shared" si="8"/>
        <v>261418</v>
      </c>
      <c r="CD31" s="64">
        <f t="shared" si="8"/>
        <v>375007</v>
      </c>
      <c r="CE31" s="64">
        <f t="shared" si="8"/>
        <v>26069</v>
      </c>
      <c r="CF31" s="64">
        <f t="shared" si="8"/>
        <v>275146</v>
      </c>
      <c r="CG31" s="64">
        <f t="shared" si="8"/>
        <v>391116</v>
      </c>
      <c r="CH31" s="64">
        <f t="shared" si="8"/>
        <v>27841</v>
      </c>
      <c r="CI31" s="64">
        <f t="shared" si="8"/>
        <v>282181</v>
      </c>
      <c r="CJ31" s="64">
        <f t="shared" si="8"/>
        <v>408837</v>
      </c>
      <c r="CK31" s="64">
        <f t="shared" si="8"/>
        <v>23424</v>
      </c>
      <c r="CL31" s="64">
        <f t="shared" si="8"/>
        <v>292962</v>
      </c>
    </row>
    <row r="32" spans="1:90" ht="22.5" customHeight="1" x14ac:dyDescent="0.25">
      <c r="A32" s="200"/>
      <c r="B32" s="200"/>
      <c r="C32" s="200"/>
      <c r="D32" s="70"/>
      <c r="E32" s="62"/>
      <c r="F32" s="62"/>
      <c r="G32" s="70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</row>
    <row r="33" spans="1:90" ht="24.75" customHeight="1" x14ac:dyDescent="0.25">
      <c r="A33" s="282" t="s">
        <v>192</v>
      </c>
      <c r="B33" s="282"/>
      <c r="C33" s="288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6"/>
      <c r="CH33" s="67"/>
      <c r="CI33" s="67"/>
      <c r="CJ33" s="68"/>
      <c r="CK33" s="68"/>
      <c r="CL33" s="69"/>
    </row>
    <row r="34" spans="1:90" ht="20.100000000000001" customHeight="1" x14ac:dyDescent="0.25">
      <c r="A34" s="21" t="s">
        <v>21</v>
      </c>
      <c r="B34" s="21" t="s">
        <v>22</v>
      </c>
      <c r="C34" s="21" t="s">
        <v>23</v>
      </c>
      <c r="D34" s="22">
        <v>2767</v>
      </c>
      <c r="E34" s="22">
        <v>0</v>
      </c>
      <c r="F34" s="22">
        <v>0</v>
      </c>
      <c r="G34" s="22">
        <v>2576</v>
      </c>
      <c r="H34" s="22">
        <v>0</v>
      </c>
      <c r="I34" s="22">
        <v>38</v>
      </c>
      <c r="J34" s="22">
        <v>2694</v>
      </c>
      <c r="K34" s="22">
        <v>0</v>
      </c>
      <c r="L34" s="22">
        <v>0</v>
      </c>
      <c r="M34" s="22">
        <v>3043</v>
      </c>
      <c r="N34" s="22"/>
      <c r="O34" s="22">
        <v>38</v>
      </c>
      <c r="P34" s="22">
        <v>2741</v>
      </c>
      <c r="Q34" s="22">
        <v>0</v>
      </c>
      <c r="R34" s="22">
        <v>0</v>
      </c>
      <c r="S34" s="22">
        <v>3424</v>
      </c>
      <c r="T34" s="22"/>
      <c r="U34" s="22">
        <v>38</v>
      </c>
      <c r="V34" s="22">
        <v>2682</v>
      </c>
      <c r="W34" s="22">
        <v>72</v>
      </c>
      <c r="X34" s="22">
        <v>0</v>
      </c>
      <c r="Y34" s="22">
        <v>2387</v>
      </c>
      <c r="Z34" s="22">
        <v>0</v>
      </c>
      <c r="AA34" s="22">
        <v>38</v>
      </c>
      <c r="AB34" s="22">
        <v>2998</v>
      </c>
      <c r="AC34" s="22">
        <v>0</v>
      </c>
      <c r="AD34" s="22">
        <v>0</v>
      </c>
      <c r="AE34" s="22">
        <v>2577</v>
      </c>
      <c r="AF34" s="22">
        <v>0</v>
      </c>
      <c r="AG34" s="22">
        <v>38</v>
      </c>
      <c r="AH34" s="22">
        <v>3183</v>
      </c>
      <c r="AI34" s="22">
        <v>0</v>
      </c>
      <c r="AJ34" s="22">
        <v>0</v>
      </c>
      <c r="AK34" s="22">
        <v>3013</v>
      </c>
      <c r="AL34" s="22"/>
      <c r="AM34" s="22">
        <v>38</v>
      </c>
      <c r="AN34" s="22">
        <v>2808</v>
      </c>
      <c r="AO34" s="22">
        <v>5</v>
      </c>
      <c r="AP34" s="22">
        <v>0</v>
      </c>
      <c r="AQ34" s="22">
        <v>2519</v>
      </c>
      <c r="AR34" s="22">
        <v>0</v>
      </c>
      <c r="AS34" s="22">
        <v>38</v>
      </c>
      <c r="AT34" s="22">
        <v>3098</v>
      </c>
      <c r="AU34" s="22">
        <v>0</v>
      </c>
      <c r="AV34" s="22">
        <v>0</v>
      </c>
      <c r="AW34" s="22">
        <v>2874</v>
      </c>
      <c r="AX34" s="22">
        <v>0</v>
      </c>
      <c r="AY34" s="22">
        <v>38</v>
      </c>
      <c r="AZ34" s="22">
        <v>2680</v>
      </c>
      <c r="BA34" s="22">
        <v>0</v>
      </c>
      <c r="BB34" s="22">
        <v>0</v>
      </c>
      <c r="BC34" s="22">
        <v>2123</v>
      </c>
      <c r="BD34" s="22"/>
      <c r="BE34" s="22">
        <v>38</v>
      </c>
      <c r="BF34" s="22">
        <v>2858</v>
      </c>
      <c r="BG34" s="22"/>
      <c r="BH34" s="22">
        <v>38</v>
      </c>
      <c r="BI34" s="22">
        <v>2717</v>
      </c>
      <c r="BJ34" s="22">
        <v>0</v>
      </c>
      <c r="BK34" s="22">
        <v>0</v>
      </c>
      <c r="BL34" s="22">
        <v>2661</v>
      </c>
      <c r="BM34" s="22">
        <v>0</v>
      </c>
      <c r="BN34" s="22">
        <v>0</v>
      </c>
      <c r="BO34" s="22">
        <v>2084</v>
      </c>
      <c r="BP34" s="22"/>
      <c r="BQ34" s="22">
        <v>38</v>
      </c>
      <c r="BR34" s="22">
        <f t="shared" ref="BR34:BT37" si="12">BU34-G34-M34-S34-Y34-AE34-AK34-AQ34-AT34-AZ34-BI34-BL34</f>
        <v>5509</v>
      </c>
      <c r="BS34" s="22">
        <f t="shared" si="12"/>
        <v>330</v>
      </c>
      <c r="BT34" s="22">
        <f t="shared" si="12"/>
        <v>195</v>
      </c>
      <c r="BU34" s="22">
        <v>36204</v>
      </c>
      <c r="BV34" s="22">
        <v>330</v>
      </c>
      <c r="BW34" s="22">
        <v>461</v>
      </c>
      <c r="BX34" s="22">
        <v>34248</v>
      </c>
      <c r="BY34" s="22">
        <v>77</v>
      </c>
      <c r="BZ34" s="22">
        <v>461</v>
      </c>
      <c r="CA34" s="22">
        <v>35557</v>
      </c>
      <c r="CB34" s="22">
        <v>88</v>
      </c>
      <c r="CC34" s="22">
        <v>526</v>
      </c>
      <c r="CD34" s="38">
        <v>37304</v>
      </c>
      <c r="CE34" s="22">
        <v>86</v>
      </c>
      <c r="CF34" s="22">
        <v>600</v>
      </c>
      <c r="CG34" s="39">
        <v>39059</v>
      </c>
      <c r="CH34" s="35">
        <v>92</v>
      </c>
      <c r="CI34" s="35">
        <v>683</v>
      </c>
      <c r="CJ34" s="57">
        <v>40930</v>
      </c>
      <c r="CK34" s="57">
        <v>97</v>
      </c>
      <c r="CL34" s="58">
        <v>777</v>
      </c>
    </row>
    <row r="35" spans="1:90" ht="28.35" customHeight="1" x14ac:dyDescent="0.25">
      <c r="A35" s="21" t="s">
        <v>24</v>
      </c>
      <c r="B35" s="21" t="s">
        <v>25</v>
      </c>
      <c r="C35" s="21" t="s">
        <v>26</v>
      </c>
      <c r="D35" s="22">
        <v>7756</v>
      </c>
      <c r="E35" s="22">
        <v>10</v>
      </c>
      <c r="F35" s="22">
        <v>272</v>
      </c>
      <c r="G35" s="22">
        <v>7090</v>
      </c>
      <c r="H35" s="22">
        <v>0</v>
      </c>
      <c r="I35" s="22">
        <v>154</v>
      </c>
      <c r="J35" s="22">
        <v>7911</v>
      </c>
      <c r="K35" s="22">
        <v>50</v>
      </c>
      <c r="L35" s="22">
        <v>837</v>
      </c>
      <c r="M35" s="22">
        <v>6925</v>
      </c>
      <c r="N35" s="22"/>
      <c r="O35" s="22">
        <v>110</v>
      </c>
      <c r="P35" s="22">
        <v>8368</v>
      </c>
      <c r="Q35" s="22">
        <v>0</v>
      </c>
      <c r="R35" s="22">
        <v>245</v>
      </c>
      <c r="S35" s="22">
        <v>7480</v>
      </c>
      <c r="T35" s="22">
        <v>4</v>
      </c>
      <c r="U35" s="22">
        <v>857</v>
      </c>
      <c r="V35" s="22">
        <v>8184</v>
      </c>
      <c r="W35" s="22">
        <v>19</v>
      </c>
      <c r="X35" s="22">
        <v>1773</v>
      </c>
      <c r="Y35" s="22">
        <v>6125</v>
      </c>
      <c r="Z35" s="22">
        <v>0</v>
      </c>
      <c r="AA35" s="22">
        <v>432</v>
      </c>
      <c r="AB35" s="22">
        <v>7598</v>
      </c>
      <c r="AC35" s="22">
        <v>0</v>
      </c>
      <c r="AD35" s="22">
        <v>1792</v>
      </c>
      <c r="AE35" s="22">
        <v>8024</v>
      </c>
      <c r="AF35" s="22">
        <v>11</v>
      </c>
      <c r="AG35" s="22">
        <v>417</v>
      </c>
      <c r="AH35" s="22">
        <v>7506</v>
      </c>
      <c r="AI35" s="22">
        <v>70</v>
      </c>
      <c r="AJ35" s="22">
        <v>1900</v>
      </c>
      <c r="AK35" s="22">
        <v>6333</v>
      </c>
      <c r="AL35" s="22"/>
      <c r="AM35" s="22">
        <v>320</v>
      </c>
      <c r="AN35" s="22">
        <v>7646</v>
      </c>
      <c r="AO35" s="22">
        <v>0</v>
      </c>
      <c r="AP35" s="22">
        <v>1192</v>
      </c>
      <c r="AQ35" s="22">
        <v>6223</v>
      </c>
      <c r="AR35" s="22">
        <v>14</v>
      </c>
      <c r="AS35" s="22">
        <v>450</v>
      </c>
      <c r="AT35" s="22">
        <v>7680</v>
      </c>
      <c r="AU35" s="22">
        <v>20</v>
      </c>
      <c r="AV35" s="22">
        <v>1191</v>
      </c>
      <c r="AW35" s="22">
        <v>6297</v>
      </c>
      <c r="AX35" s="22">
        <v>0</v>
      </c>
      <c r="AY35" s="22">
        <v>141</v>
      </c>
      <c r="AZ35" s="22">
        <v>8098</v>
      </c>
      <c r="BA35" s="22">
        <v>0</v>
      </c>
      <c r="BB35" s="22">
        <v>213</v>
      </c>
      <c r="BC35" s="22">
        <v>5997</v>
      </c>
      <c r="BD35" s="22"/>
      <c r="BE35" s="22">
        <v>618</v>
      </c>
      <c r="BF35" s="22">
        <v>6006</v>
      </c>
      <c r="BG35" s="22"/>
      <c r="BH35" s="22">
        <v>299</v>
      </c>
      <c r="BI35" s="22">
        <v>7860</v>
      </c>
      <c r="BJ35" s="22">
        <v>0</v>
      </c>
      <c r="BK35" s="22">
        <v>752</v>
      </c>
      <c r="BL35" s="22">
        <v>7269</v>
      </c>
      <c r="BM35" s="22">
        <v>0</v>
      </c>
      <c r="BN35" s="22">
        <v>812</v>
      </c>
      <c r="BO35" s="22">
        <v>5837</v>
      </c>
      <c r="BP35" s="22"/>
      <c r="BQ35" s="22">
        <v>420</v>
      </c>
      <c r="BR35" s="22">
        <f t="shared" si="12"/>
        <v>38998</v>
      </c>
      <c r="BS35" s="22">
        <f t="shared" si="12"/>
        <v>120</v>
      </c>
      <c r="BT35" s="22">
        <f t="shared" si="12"/>
        <v>6966</v>
      </c>
      <c r="BU35" s="22">
        <v>118105</v>
      </c>
      <c r="BV35" s="22">
        <v>169</v>
      </c>
      <c r="BW35" s="22">
        <v>12674</v>
      </c>
      <c r="BX35" s="22">
        <v>94392</v>
      </c>
      <c r="BY35" s="22">
        <v>169</v>
      </c>
      <c r="BZ35" s="22">
        <v>13498</v>
      </c>
      <c r="CA35" s="22">
        <v>97860</v>
      </c>
      <c r="CB35" s="22">
        <v>192</v>
      </c>
      <c r="CC35" s="22">
        <v>14051</v>
      </c>
      <c r="CD35" s="38">
        <v>102403</v>
      </c>
      <c r="CE35" s="22">
        <v>189</v>
      </c>
      <c r="CF35" s="22">
        <v>14638</v>
      </c>
      <c r="CG35" s="39">
        <v>106418</v>
      </c>
      <c r="CH35" s="35">
        <v>202</v>
      </c>
      <c r="CI35" s="35">
        <v>15263</v>
      </c>
      <c r="CJ35" s="57">
        <v>111197</v>
      </c>
      <c r="CK35" s="57">
        <v>212</v>
      </c>
      <c r="CL35" s="58">
        <v>15930</v>
      </c>
    </row>
    <row r="36" spans="1:90" ht="20.100000000000001" customHeight="1" x14ac:dyDescent="0.25">
      <c r="A36" s="21" t="s">
        <v>196</v>
      </c>
      <c r="B36" s="21" t="s">
        <v>27</v>
      </c>
      <c r="C36" s="21" t="s">
        <v>28</v>
      </c>
      <c r="D36" s="22">
        <v>1727</v>
      </c>
      <c r="E36" s="22">
        <v>5</v>
      </c>
      <c r="F36" s="22">
        <v>1</v>
      </c>
      <c r="G36" s="22">
        <v>1778</v>
      </c>
      <c r="H36" s="22">
        <v>0</v>
      </c>
      <c r="I36" s="22">
        <v>114</v>
      </c>
      <c r="J36" s="22">
        <v>1807</v>
      </c>
      <c r="K36" s="22">
        <v>5</v>
      </c>
      <c r="L36" s="22">
        <v>1</v>
      </c>
      <c r="M36" s="22">
        <v>1834</v>
      </c>
      <c r="N36" s="22"/>
      <c r="O36" s="22">
        <v>2692</v>
      </c>
      <c r="P36" s="22">
        <v>1699</v>
      </c>
      <c r="Q36" s="22">
        <v>0</v>
      </c>
      <c r="R36" s="22">
        <v>6407</v>
      </c>
      <c r="S36" s="22">
        <v>1679</v>
      </c>
      <c r="T36" s="22"/>
      <c r="U36" s="22">
        <v>-526</v>
      </c>
      <c r="V36" s="22">
        <v>1733</v>
      </c>
      <c r="W36" s="22">
        <v>5</v>
      </c>
      <c r="X36" s="22">
        <v>1575</v>
      </c>
      <c r="Y36" s="22">
        <v>1715</v>
      </c>
      <c r="Z36" s="22">
        <v>0</v>
      </c>
      <c r="AA36" s="22">
        <v>1468</v>
      </c>
      <c r="AB36" s="22">
        <v>1742</v>
      </c>
      <c r="AC36" s="22">
        <v>0</v>
      </c>
      <c r="AD36" s="22">
        <v>1</v>
      </c>
      <c r="AE36" s="22">
        <v>1735</v>
      </c>
      <c r="AF36" s="22">
        <v>15</v>
      </c>
      <c r="AG36" s="22">
        <v>1096</v>
      </c>
      <c r="AH36" s="22">
        <v>1795</v>
      </c>
      <c r="AI36" s="22">
        <v>5</v>
      </c>
      <c r="AJ36" s="22">
        <v>2017</v>
      </c>
      <c r="AK36" s="22">
        <v>1789</v>
      </c>
      <c r="AL36" s="22"/>
      <c r="AM36" s="22">
        <v>1255</v>
      </c>
      <c r="AN36" s="22">
        <v>1830</v>
      </c>
      <c r="AO36" s="22">
        <v>0</v>
      </c>
      <c r="AP36" s="22">
        <v>1</v>
      </c>
      <c r="AQ36" s="22">
        <v>1797</v>
      </c>
      <c r="AR36" s="22">
        <v>0</v>
      </c>
      <c r="AS36" s="22">
        <v>1114</v>
      </c>
      <c r="AT36" s="22">
        <v>1780</v>
      </c>
      <c r="AU36" s="22">
        <v>5</v>
      </c>
      <c r="AV36" s="22">
        <v>1</v>
      </c>
      <c r="AW36" s="22">
        <v>1831</v>
      </c>
      <c r="AX36" s="22">
        <v>0</v>
      </c>
      <c r="AY36" s="22">
        <v>1309</v>
      </c>
      <c r="AZ36" s="22">
        <v>1754</v>
      </c>
      <c r="BA36" s="22">
        <v>0</v>
      </c>
      <c r="BB36" s="22">
        <v>1</v>
      </c>
      <c r="BC36" s="22">
        <v>1721</v>
      </c>
      <c r="BD36" s="22"/>
      <c r="BE36" s="22">
        <v>207</v>
      </c>
      <c r="BF36" s="22">
        <v>1676</v>
      </c>
      <c r="BG36" s="22"/>
      <c r="BH36" s="22">
        <v>1999</v>
      </c>
      <c r="BI36" s="22">
        <v>1721</v>
      </c>
      <c r="BJ36" s="22">
        <v>5</v>
      </c>
      <c r="BK36" s="22">
        <v>1</v>
      </c>
      <c r="BL36" s="22">
        <v>1806</v>
      </c>
      <c r="BM36" s="22">
        <v>2</v>
      </c>
      <c r="BN36" s="22">
        <v>1</v>
      </c>
      <c r="BO36" s="22">
        <v>1734</v>
      </c>
      <c r="BP36" s="22"/>
      <c r="BQ36" s="22">
        <v>188</v>
      </c>
      <c r="BR36" s="22">
        <f t="shared" si="12"/>
        <v>2605</v>
      </c>
      <c r="BS36" s="22">
        <f t="shared" si="12"/>
        <v>7</v>
      </c>
      <c r="BT36" s="22">
        <f t="shared" si="12"/>
        <v>5202</v>
      </c>
      <c r="BU36" s="22">
        <v>21993</v>
      </c>
      <c r="BV36" s="22">
        <v>34</v>
      </c>
      <c r="BW36" s="22">
        <v>12419</v>
      </c>
      <c r="BX36" s="22">
        <v>21570</v>
      </c>
      <c r="BY36" s="22">
        <v>34</v>
      </c>
      <c r="BZ36" s="22">
        <v>10419</v>
      </c>
      <c r="CA36" s="22">
        <v>22615</v>
      </c>
      <c r="CB36" s="22">
        <v>38</v>
      </c>
      <c r="CC36" s="22">
        <v>10778</v>
      </c>
      <c r="CD36" s="38">
        <v>23692</v>
      </c>
      <c r="CE36" s="22">
        <v>38</v>
      </c>
      <c r="CF36" s="22">
        <v>11154</v>
      </c>
      <c r="CG36" s="39">
        <v>24586</v>
      </c>
      <c r="CH36" s="35">
        <v>40</v>
      </c>
      <c r="CI36" s="35">
        <v>11547</v>
      </c>
      <c r="CJ36" s="57">
        <v>25723</v>
      </c>
      <c r="CK36" s="57">
        <v>42</v>
      </c>
      <c r="CL36" s="58">
        <v>11960</v>
      </c>
    </row>
    <row r="37" spans="1:90" ht="20.100000000000001" customHeight="1" thickBot="1" x14ac:dyDescent="0.3">
      <c r="A37" s="21" t="s">
        <v>193</v>
      </c>
      <c r="B37" s="21" t="s">
        <v>194</v>
      </c>
      <c r="C37" s="21" t="s">
        <v>195</v>
      </c>
      <c r="D37" s="55">
        <v>77</v>
      </c>
      <c r="E37" s="22">
        <v>0</v>
      </c>
      <c r="F37" s="22">
        <v>0</v>
      </c>
      <c r="G37" s="55">
        <v>11</v>
      </c>
      <c r="H37" s="22">
        <v>0</v>
      </c>
      <c r="I37" s="22">
        <v>0</v>
      </c>
      <c r="J37" s="22">
        <v>78</v>
      </c>
      <c r="K37" s="22">
        <v>0</v>
      </c>
      <c r="L37" s="22">
        <v>0</v>
      </c>
      <c r="M37" s="22">
        <v>139</v>
      </c>
      <c r="N37" s="22"/>
      <c r="O37" s="22"/>
      <c r="P37" s="22">
        <v>78</v>
      </c>
      <c r="Q37" s="22">
        <v>0</v>
      </c>
      <c r="R37" s="22">
        <v>0</v>
      </c>
      <c r="S37" s="22">
        <v>75</v>
      </c>
      <c r="T37" s="22"/>
      <c r="U37" s="22"/>
      <c r="V37" s="22">
        <v>80</v>
      </c>
      <c r="W37" s="22">
        <v>0</v>
      </c>
      <c r="X37" s="22">
        <v>0</v>
      </c>
      <c r="Y37" s="22">
        <v>75</v>
      </c>
      <c r="Z37" s="22">
        <v>0</v>
      </c>
      <c r="AA37" s="22">
        <v>0</v>
      </c>
      <c r="AB37" s="22">
        <v>80</v>
      </c>
      <c r="AC37" s="22">
        <v>0</v>
      </c>
      <c r="AD37" s="22">
        <v>0</v>
      </c>
      <c r="AE37" s="22">
        <v>75</v>
      </c>
      <c r="AF37" s="22">
        <v>0</v>
      </c>
      <c r="AG37" s="22">
        <v>0</v>
      </c>
      <c r="AH37" s="22">
        <v>80</v>
      </c>
      <c r="AI37" s="22">
        <v>0</v>
      </c>
      <c r="AJ37" s="22">
        <v>0</v>
      </c>
      <c r="AK37" s="22">
        <v>75</v>
      </c>
      <c r="AL37" s="22"/>
      <c r="AM37" s="22"/>
      <c r="AN37" s="22">
        <v>80</v>
      </c>
      <c r="AO37" s="22">
        <v>0</v>
      </c>
      <c r="AP37" s="22">
        <v>0</v>
      </c>
      <c r="AQ37" s="22">
        <v>75</v>
      </c>
      <c r="AR37" s="22">
        <v>0</v>
      </c>
      <c r="AS37" s="22">
        <v>0</v>
      </c>
      <c r="AT37" s="22">
        <v>80</v>
      </c>
      <c r="AU37" s="22">
        <v>0</v>
      </c>
      <c r="AV37" s="22">
        <v>0</v>
      </c>
      <c r="AW37" s="22">
        <v>75</v>
      </c>
      <c r="AX37" s="22">
        <v>0</v>
      </c>
      <c r="AY37" s="22">
        <v>0</v>
      </c>
      <c r="AZ37" s="22">
        <v>80</v>
      </c>
      <c r="BA37" s="22">
        <v>0</v>
      </c>
      <c r="BB37" s="22">
        <v>0</v>
      </c>
      <c r="BC37" s="22">
        <v>75</v>
      </c>
      <c r="BD37" s="22"/>
      <c r="BE37" s="22">
        <v>0</v>
      </c>
      <c r="BF37" s="22">
        <v>11</v>
      </c>
      <c r="BG37" s="22"/>
      <c r="BH37" s="22"/>
      <c r="BI37" s="22">
        <v>81</v>
      </c>
      <c r="BJ37" s="22">
        <v>0</v>
      </c>
      <c r="BK37" s="22">
        <v>0</v>
      </c>
      <c r="BL37" s="22">
        <v>81</v>
      </c>
      <c r="BM37" s="22">
        <v>0</v>
      </c>
      <c r="BN37" s="22">
        <v>0</v>
      </c>
      <c r="BO37" s="22">
        <v>157</v>
      </c>
      <c r="BP37" s="22"/>
      <c r="BQ37" s="22">
        <v>0</v>
      </c>
      <c r="BR37" s="22">
        <f t="shared" si="12"/>
        <v>116</v>
      </c>
      <c r="BS37" s="22">
        <f t="shared" si="12"/>
        <v>0</v>
      </c>
      <c r="BT37" s="22">
        <f t="shared" si="12"/>
        <v>0</v>
      </c>
      <c r="BU37" s="22">
        <v>963</v>
      </c>
      <c r="BV37" s="22">
        <v>0</v>
      </c>
      <c r="BW37" s="22">
        <v>0</v>
      </c>
      <c r="BX37" s="22">
        <v>963</v>
      </c>
      <c r="BY37" s="22">
        <v>0</v>
      </c>
      <c r="BZ37" s="22">
        <v>0</v>
      </c>
      <c r="CA37" s="22">
        <v>990</v>
      </c>
      <c r="CB37" s="22">
        <v>0</v>
      </c>
      <c r="CC37" s="22">
        <v>0</v>
      </c>
      <c r="CD37" s="22">
        <v>1023</v>
      </c>
      <c r="CE37" s="22">
        <v>0</v>
      </c>
      <c r="CF37" s="22">
        <v>0</v>
      </c>
      <c r="CG37" s="39">
        <v>1054</v>
      </c>
      <c r="CH37" s="35"/>
      <c r="CI37" s="35">
        <v>0</v>
      </c>
      <c r="CJ37" s="57">
        <v>1087</v>
      </c>
      <c r="CK37" s="57"/>
      <c r="CL37" s="58">
        <v>0</v>
      </c>
    </row>
    <row r="38" spans="1:90" ht="21" customHeight="1" thickBot="1" x14ac:dyDescent="0.3">
      <c r="A38" s="289" t="s">
        <v>321</v>
      </c>
      <c r="B38" s="289"/>
      <c r="C38" s="290"/>
      <c r="D38" s="64">
        <f>SUM(D33:D37)</f>
        <v>12327</v>
      </c>
      <c r="E38" s="64">
        <f t="shared" ref="E38:CL38" si="13">SUM(E33:E37)</f>
        <v>15</v>
      </c>
      <c r="F38" s="64">
        <f t="shared" si="13"/>
        <v>273</v>
      </c>
      <c r="G38" s="64">
        <f>SUM(G33:G37)</f>
        <v>11455</v>
      </c>
      <c r="H38" s="64">
        <f t="shared" ref="H38:I38" si="14">SUM(H33:H37)</f>
        <v>0</v>
      </c>
      <c r="I38" s="64">
        <f t="shared" si="14"/>
        <v>306</v>
      </c>
      <c r="J38" s="64">
        <f t="shared" si="13"/>
        <v>12490</v>
      </c>
      <c r="K38" s="64">
        <f t="shared" si="13"/>
        <v>55</v>
      </c>
      <c r="L38" s="64">
        <f t="shared" si="13"/>
        <v>838</v>
      </c>
      <c r="M38" s="64">
        <f t="shared" si="13"/>
        <v>11941</v>
      </c>
      <c r="N38" s="64">
        <f t="shared" si="13"/>
        <v>0</v>
      </c>
      <c r="O38" s="64">
        <f t="shared" si="13"/>
        <v>2840</v>
      </c>
      <c r="P38" s="64">
        <f t="shared" si="13"/>
        <v>12886</v>
      </c>
      <c r="Q38" s="64">
        <f t="shared" si="13"/>
        <v>0</v>
      </c>
      <c r="R38" s="64">
        <f t="shared" si="13"/>
        <v>6652</v>
      </c>
      <c r="S38" s="64">
        <f t="shared" si="13"/>
        <v>12658</v>
      </c>
      <c r="T38" s="64">
        <f t="shared" si="13"/>
        <v>4</v>
      </c>
      <c r="U38" s="64">
        <f t="shared" si="13"/>
        <v>369</v>
      </c>
      <c r="V38" s="64">
        <f t="shared" si="13"/>
        <v>12679</v>
      </c>
      <c r="W38" s="64">
        <f t="shared" si="13"/>
        <v>96</v>
      </c>
      <c r="X38" s="64">
        <f t="shared" si="13"/>
        <v>3348</v>
      </c>
      <c r="Y38" s="64">
        <f t="shared" si="13"/>
        <v>10302</v>
      </c>
      <c r="Z38" s="64">
        <f t="shared" si="13"/>
        <v>0</v>
      </c>
      <c r="AA38" s="64">
        <f t="shared" si="13"/>
        <v>1938</v>
      </c>
      <c r="AB38" s="64">
        <f t="shared" si="13"/>
        <v>12418</v>
      </c>
      <c r="AC38" s="64">
        <f t="shared" si="13"/>
        <v>0</v>
      </c>
      <c r="AD38" s="64">
        <f t="shared" si="13"/>
        <v>1793</v>
      </c>
      <c r="AE38" s="64">
        <f t="shared" si="13"/>
        <v>12411</v>
      </c>
      <c r="AF38" s="64">
        <f t="shared" si="13"/>
        <v>26</v>
      </c>
      <c r="AG38" s="64">
        <f t="shared" si="13"/>
        <v>1551</v>
      </c>
      <c r="AH38" s="64">
        <f t="shared" si="13"/>
        <v>12564</v>
      </c>
      <c r="AI38" s="64">
        <f t="shared" si="13"/>
        <v>75</v>
      </c>
      <c r="AJ38" s="64">
        <f t="shared" si="13"/>
        <v>3917</v>
      </c>
      <c r="AK38" s="64">
        <f t="shared" si="13"/>
        <v>11210</v>
      </c>
      <c r="AL38" s="64">
        <f t="shared" si="13"/>
        <v>0</v>
      </c>
      <c r="AM38" s="64">
        <f t="shared" si="13"/>
        <v>1613</v>
      </c>
      <c r="AN38" s="64">
        <f t="shared" si="13"/>
        <v>12364</v>
      </c>
      <c r="AO38" s="64">
        <f t="shared" si="13"/>
        <v>5</v>
      </c>
      <c r="AP38" s="64">
        <f t="shared" si="13"/>
        <v>1193</v>
      </c>
      <c r="AQ38" s="64">
        <f t="shared" si="13"/>
        <v>10614</v>
      </c>
      <c r="AR38" s="64">
        <f t="shared" si="13"/>
        <v>14</v>
      </c>
      <c r="AS38" s="64">
        <f t="shared" si="13"/>
        <v>1602</v>
      </c>
      <c r="AT38" s="64">
        <f t="shared" si="13"/>
        <v>12638</v>
      </c>
      <c r="AU38" s="64">
        <f t="shared" si="13"/>
        <v>25</v>
      </c>
      <c r="AV38" s="64">
        <f t="shared" si="13"/>
        <v>1192</v>
      </c>
      <c r="AW38" s="64">
        <f t="shared" si="13"/>
        <v>11077</v>
      </c>
      <c r="AX38" s="64">
        <f t="shared" si="13"/>
        <v>0</v>
      </c>
      <c r="AY38" s="64">
        <f t="shared" si="13"/>
        <v>1488</v>
      </c>
      <c r="AZ38" s="64">
        <f t="shared" si="13"/>
        <v>12612</v>
      </c>
      <c r="BA38" s="64">
        <f t="shared" si="13"/>
        <v>0</v>
      </c>
      <c r="BB38" s="64">
        <f t="shared" si="13"/>
        <v>214</v>
      </c>
      <c r="BC38" s="64">
        <f t="shared" si="13"/>
        <v>9916</v>
      </c>
      <c r="BD38" s="64">
        <f t="shared" si="13"/>
        <v>0</v>
      </c>
      <c r="BE38" s="64">
        <f t="shared" si="13"/>
        <v>863</v>
      </c>
      <c r="BF38" s="64">
        <f t="shared" ref="BF38:BH38" si="15">SUM(BF33:BF37)</f>
        <v>10551</v>
      </c>
      <c r="BG38" s="64">
        <f t="shared" si="15"/>
        <v>0</v>
      </c>
      <c r="BH38" s="64">
        <f t="shared" si="15"/>
        <v>2336</v>
      </c>
      <c r="BI38" s="64">
        <f t="shared" si="13"/>
        <v>12379</v>
      </c>
      <c r="BJ38" s="64">
        <f t="shared" si="13"/>
        <v>5</v>
      </c>
      <c r="BK38" s="64">
        <f t="shared" si="13"/>
        <v>753</v>
      </c>
      <c r="BL38" s="64">
        <f t="shared" si="13"/>
        <v>11817</v>
      </c>
      <c r="BM38" s="64">
        <f t="shared" si="13"/>
        <v>2</v>
      </c>
      <c r="BN38" s="64">
        <f t="shared" si="13"/>
        <v>813</v>
      </c>
      <c r="BO38" s="64">
        <f t="shared" ref="BO38:BQ38" si="16">SUM(BO33:BO37)</f>
        <v>9812</v>
      </c>
      <c r="BP38" s="64">
        <f t="shared" si="16"/>
        <v>0</v>
      </c>
      <c r="BQ38" s="64">
        <f t="shared" si="16"/>
        <v>646</v>
      </c>
      <c r="BR38" s="64">
        <f t="shared" si="13"/>
        <v>47228</v>
      </c>
      <c r="BS38" s="64">
        <f t="shared" si="13"/>
        <v>457</v>
      </c>
      <c r="BT38" s="64">
        <f t="shared" si="13"/>
        <v>12363</v>
      </c>
      <c r="BU38" s="64">
        <f t="shared" si="13"/>
        <v>177265</v>
      </c>
      <c r="BV38" s="64">
        <f t="shared" si="13"/>
        <v>533</v>
      </c>
      <c r="BW38" s="64">
        <f t="shared" si="13"/>
        <v>25554</v>
      </c>
      <c r="BX38" s="64">
        <f t="shared" si="13"/>
        <v>151173</v>
      </c>
      <c r="BY38" s="64">
        <f t="shared" si="13"/>
        <v>280</v>
      </c>
      <c r="BZ38" s="64">
        <f t="shared" si="13"/>
        <v>24378</v>
      </c>
      <c r="CA38" s="64">
        <f t="shared" si="13"/>
        <v>157022</v>
      </c>
      <c r="CB38" s="64">
        <f t="shared" si="13"/>
        <v>318</v>
      </c>
      <c r="CC38" s="64">
        <f t="shared" si="13"/>
        <v>25355</v>
      </c>
      <c r="CD38" s="64">
        <f t="shared" si="13"/>
        <v>164422</v>
      </c>
      <c r="CE38" s="64">
        <f t="shared" si="13"/>
        <v>313</v>
      </c>
      <c r="CF38" s="64">
        <f t="shared" si="13"/>
        <v>26392</v>
      </c>
      <c r="CG38" s="64">
        <f t="shared" si="13"/>
        <v>171117</v>
      </c>
      <c r="CH38" s="64">
        <f t="shared" si="13"/>
        <v>334</v>
      </c>
      <c r="CI38" s="64">
        <f t="shared" si="13"/>
        <v>27493</v>
      </c>
      <c r="CJ38" s="64">
        <f t="shared" si="13"/>
        <v>178937</v>
      </c>
      <c r="CK38" s="64">
        <f t="shared" si="13"/>
        <v>351</v>
      </c>
      <c r="CL38" s="64">
        <f t="shared" si="13"/>
        <v>28667</v>
      </c>
    </row>
    <row r="39" spans="1:90" ht="21" customHeight="1" x14ac:dyDescent="0.25">
      <c r="A39" s="201"/>
      <c r="B39" s="201"/>
      <c r="C39" s="201"/>
      <c r="D39" s="70"/>
      <c r="E39" s="62"/>
      <c r="F39" s="62"/>
      <c r="G39" s="7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</row>
    <row r="40" spans="1:90" ht="24" customHeight="1" x14ac:dyDescent="0.25">
      <c r="A40" s="282" t="s">
        <v>197</v>
      </c>
      <c r="B40" s="282"/>
      <c r="C40" s="28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39"/>
      <c r="CH40" s="35"/>
      <c r="CI40" s="35"/>
      <c r="CJ40" s="57"/>
      <c r="CK40" s="57"/>
      <c r="CL40" s="58"/>
    </row>
    <row r="41" spans="1:90" x14ac:dyDescent="0.25">
      <c r="A41" s="21" t="s">
        <v>198</v>
      </c>
      <c r="B41" s="21" t="s">
        <v>29</v>
      </c>
      <c r="C41" s="21" t="s">
        <v>30</v>
      </c>
      <c r="D41" s="22">
        <v>1296</v>
      </c>
      <c r="E41" s="22">
        <v>0</v>
      </c>
      <c r="F41" s="22">
        <v>18</v>
      </c>
      <c r="G41" s="22">
        <v>1049</v>
      </c>
      <c r="H41" s="22">
        <v>0</v>
      </c>
      <c r="I41" s="22">
        <v>53</v>
      </c>
      <c r="J41" s="22">
        <v>1476</v>
      </c>
      <c r="K41" s="22">
        <v>0</v>
      </c>
      <c r="L41" s="22">
        <v>54</v>
      </c>
      <c r="M41" s="22">
        <v>1470</v>
      </c>
      <c r="N41" s="22"/>
      <c r="O41" s="22">
        <v>46</v>
      </c>
      <c r="P41" s="22">
        <v>1437</v>
      </c>
      <c r="Q41" s="22">
        <v>0</v>
      </c>
      <c r="R41" s="22">
        <v>16</v>
      </c>
      <c r="S41" s="22">
        <v>1242</v>
      </c>
      <c r="T41" s="22"/>
      <c r="U41" s="22">
        <v>43</v>
      </c>
      <c r="V41" s="22">
        <v>1724</v>
      </c>
      <c r="W41" s="22">
        <v>0</v>
      </c>
      <c r="X41" s="22">
        <v>113</v>
      </c>
      <c r="Y41" s="22">
        <v>1223</v>
      </c>
      <c r="Z41" s="22">
        <v>0</v>
      </c>
      <c r="AA41" s="22">
        <v>58</v>
      </c>
      <c r="AB41" s="22">
        <v>1322</v>
      </c>
      <c r="AC41" s="22">
        <v>0</v>
      </c>
      <c r="AD41" s="22">
        <v>115</v>
      </c>
      <c r="AE41" s="22">
        <v>1356</v>
      </c>
      <c r="AF41" s="22">
        <v>0</v>
      </c>
      <c r="AG41" s="22">
        <v>55</v>
      </c>
      <c r="AH41" s="22">
        <v>1644</v>
      </c>
      <c r="AI41" s="22">
        <v>500</v>
      </c>
      <c r="AJ41" s="22">
        <v>122</v>
      </c>
      <c r="AK41" s="22">
        <v>645</v>
      </c>
      <c r="AL41" s="22"/>
      <c r="AM41" s="22">
        <v>40</v>
      </c>
      <c r="AN41" s="22">
        <v>1509</v>
      </c>
      <c r="AO41" s="22">
        <v>500</v>
      </c>
      <c r="AP41" s="22">
        <v>77</v>
      </c>
      <c r="AQ41" s="22">
        <v>1086</v>
      </c>
      <c r="AR41" s="22">
        <v>0</v>
      </c>
      <c r="AS41" s="22">
        <v>46</v>
      </c>
      <c r="AT41" s="22">
        <v>1343</v>
      </c>
      <c r="AU41" s="22">
        <v>500</v>
      </c>
      <c r="AV41" s="22">
        <v>76</v>
      </c>
      <c r="AW41" s="22">
        <v>1765</v>
      </c>
      <c r="AX41" s="22">
        <v>0</v>
      </c>
      <c r="AY41" s="22">
        <v>73</v>
      </c>
      <c r="AZ41" s="22">
        <v>1608</v>
      </c>
      <c r="BA41" s="22">
        <v>500</v>
      </c>
      <c r="BB41" s="22">
        <v>14</v>
      </c>
      <c r="BC41" s="22">
        <v>1122</v>
      </c>
      <c r="BD41" s="22"/>
      <c r="BE41" s="22">
        <v>31</v>
      </c>
      <c r="BF41" s="22">
        <v>1157</v>
      </c>
      <c r="BG41" s="22">
        <v>51</v>
      </c>
      <c r="BH41" s="22">
        <v>41</v>
      </c>
      <c r="BI41" s="22">
        <v>1295</v>
      </c>
      <c r="BJ41" s="22">
        <v>0</v>
      </c>
      <c r="BK41" s="22">
        <v>48</v>
      </c>
      <c r="BL41" s="22">
        <v>1315</v>
      </c>
      <c r="BM41" s="22">
        <v>0</v>
      </c>
      <c r="BN41" s="22">
        <v>52</v>
      </c>
      <c r="BO41" s="22">
        <v>1342</v>
      </c>
      <c r="BP41" s="22"/>
      <c r="BQ41" s="22">
        <v>66</v>
      </c>
      <c r="BR41" s="22">
        <f t="shared" ref="BR41:BR53" si="17">BU41-G41-M41-S41-Y41-AE41-AK41-AQ41-AT41-AZ41-BI41-BL41</f>
        <v>2792</v>
      </c>
      <c r="BS41" s="22">
        <f t="shared" ref="BS41:BS53" si="18">BV41-H41-N41-T41-Z41-AF41-AL41-AR41-AU41-BA41-BJ41-BM41</f>
        <v>16</v>
      </c>
      <c r="BT41" s="22">
        <f t="shared" ref="BT41:BT53" si="19">BW41-I41-O41-U41-AA41-AG41-AM41-AS41-AV41-BB41-BK41-BN41</f>
        <v>381</v>
      </c>
      <c r="BU41" s="22">
        <v>16424</v>
      </c>
      <c r="BV41" s="22">
        <v>1016</v>
      </c>
      <c r="BW41" s="22">
        <v>912</v>
      </c>
      <c r="BX41" s="22">
        <v>18067</v>
      </c>
      <c r="BY41" s="22">
        <v>2000</v>
      </c>
      <c r="BZ41" s="22">
        <v>912</v>
      </c>
      <c r="CA41" s="22">
        <v>18763</v>
      </c>
      <c r="CB41" s="22">
        <v>2000</v>
      </c>
      <c r="CC41" s="22">
        <v>954</v>
      </c>
      <c r="CD41" s="38">
        <v>19657</v>
      </c>
      <c r="CE41" s="22">
        <v>5511</v>
      </c>
      <c r="CF41" s="22">
        <v>999</v>
      </c>
      <c r="CG41" s="39">
        <v>20389</v>
      </c>
      <c r="CH41" s="35">
        <v>4760</v>
      </c>
      <c r="CI41" s="35">
        <v>1047</v>
      </c>
      <c r="CJ41" s="57">
        <v>21256</v>
      </c>
      <c r="CK41" s="57">
        <v>4797</v>
      </c>
      <c r="CL41" s="58">
        <v>1099</v>
      </c>
    </row>
    <row r="42" spans="1:90" ht="20.100000000000001" customHeight="1" x14ac:dyDescent="0.25">
      <c r="A42" s="21" t="s">
        <v>199</v>
      </c>
      <c r="B42" s="21" t="s">
        <v>31</v>
      </c>
      <c r="C42" s="21" t="s">
        <v>32</v>
      </c>
      <c r="D42" s="22">
        <v>3518</v>
      </c>
      <c r="E42" s="22">
        <v>0</v>
      </c>
      <c r="F42" s="22">
        <v>90</v>
      </c>
      <c r="G42" s="22">
        <v>2657</v>
      </c>
      <c r="H42" s="22">
        <v>0</v>
      </c>
      <c r="I42" s="22">
        <v>110</v>
      </c>
      <c r="J42" s="22">
        <v>3645</v>
      </c>
      <c r="K42" s="22">
        <v>30</v>
      </c>
      <c r="L42" s="22">
        <v>36</v>
      </c>
      <c r="M42" s="22">
        <v>3291</v>
      </c>
      <c r="N42" s="22"/>
      <c r="O42" s="22">
        <v>109</v>
      </c>
      <c r="P42" s="22">
        <v>3445</v>
      </c>
      <c r="Q42" s="22">
        <v>450</v>
      </c>
      <c r="R42" s="22">
        <v>35</v>
      </c>
      <c r="S42" s="22">
        <v>3914</v>
      </c>
      <c r="T42" s="22"/>
      <c r="U42" s="22">
        <v>88</v>
      </c>
      <c r="V42" s="22">
        <v>3370</v>
      </c>
      <c r="W42" s="22">
        <v>0</v>
      </c>
      <c r="X42" s="22">
        <v>23</v>
      </c>
      <c r="Y42" s="22">
        <v>3334</v>
      </c>
      <c r="Z42" s="22">
        <v>0</v>
      </c>
      <c r="AA42" s="22">
        <v>68</v>
      </c>
      <c r="AB42" s="22">
        <v>3404</v>
      </c>
      <c r="AC42" s="22">
        <v>320</v>
      </c>
      <c r="AD42" s="22">
        <v>47</v>
      </c>
      <c r="AE42" s="22">
        <v>2954</v>
      </c>
      <c r="AF42" s="22">
        <v>148</v>
      </c>
      <c r="AG42" s="22">
        <v>91</v>
      </c>
      <c r="AH42" s="22">
        <v>3590</v>
      </c>
      <c r="AI42" s="22">
        <v>550</v>
      </c>
      <c r="AJ42" s="22">
        <v>62</v>
      </c>
      <c r="AK42" s="22">
        <v>3892</v>
      </c>
      <c r="AL42" s="22"/>
      <c r="AM42" s="22">
        <v>73</v>
      </c>
      <c r="AN42" s="22">
        <v>3363</v>
      </c>
      <c r="AO42" s="22">
        <v>0</v>
      </c>
      <c r="AP42" s="22">
        <v>59</v>
      </c>
      <c r="AQ42" s="22">
        <v>4075</v>
      </c>
      <c r="AR42" s="22">
        <v>0</v>
      </c>
      <c r="AS42" s="22">
        <v>46</v>
      </c>
      <c r="AT42" s="22">
        <v>3523</v>
      </c>
      <c r="AU42" s="22">
        <v>0</v>
      </c>
      <c r="AV42" s="22">
        <v>69</v>
      </c>
      <c r="AW42" s="22">
        <v>3955</v>
      </c>
      <c r="AX42" s="22">
        <v>0</v>
      </c>
      <c r="AY42" s="22">
        <v>67</v>
      </c>
      <c r="AZ42" s="22">
        <v>3379</v>
      </c>
      <c r="BA42" s="22">
        <v>1500</v>
      </c>
      <c r="BB42" s="22">
        <v>82</v>
      </c>
      <c r="BC42" s="22">
        <v>2963</v>
      </c>
      <c r="BD42" s="22"/>
      <c r="BE42" s="22">
        <v>94</v>
      </c>
      <c r="BF42" s="22">
        <v>2745</v>
      </c>
      <c r="BG42" s="22"/>
      <c r="BH42" s="22">
        <v>89</v>
      </c>
      <c r="BI42" s="22">
        <v>3615</v>
      </c>
      <c r="BJ42" s="22">
        <v>3000</v>
      </c>
      <c r="BK42" s="22">
        <v>35</v>
      </c>
      <c r="BL42" s="22">
        <v>3597</v>
      </c>
      <c r="BM42" s="22">
        <v>0</v>
      </c>
      <c r="BN42" s="22">
        <v>75</v>
      </c>
      <c r="BO42" s="22">
        <v>3165</v>
      </c>
      <c r="BP42" s="22"/>
      <c r="BQ42" s="22">
        <v>104</v>
      </c>
      <c r="BR42" s="22">
        <f t="shared" si="17"/>
        <v>4031</v>
      </c>
      <c r="BS42" s="22">
        <f t="shared" si="18"/>
        <v>3162</v>
      </c>
      <c r="BT42" s="22">
        <f t="shared" si="19"/>
        <v>362</v>
      </c>
      <c r="BU42" s="22">
        <v>42262</v>
      </c>
      <c r="BV42" s="22">
        <v>7810</v>
      </c>
      <c r="BW42" s="22">
        <v>1208</v>
      </c>
      <c r="BX42" s="22">
        <v>42503</v>
      </c>
      <c r="BY42" s="22">
        <v>9350</v>
      </c>
      <c r="BZ42" s="22">
        <v>1108</v>
      </c>
      <c r="CA42" s="22">
        <v>43683</v>
      </c>
      <c r="CB42" s="22">
        <v>12600</v>
      </c>
      <c r="CC42" s="22">
        <v>1187</v>
      </c>
      <c r="CD42" s="38">
        <v>45272</v>
      </c>
      <c r="CE42" s="22">
        <v>10000</v>
      </c>
      <c r="CF42" s="22">
        <v>1274</v>
      </c>
      <c r="CG42" s="39">
        <v>46860</v>
      </c>
      <c r="CH42" s="35">
        <v>10500</v>
      </c>
      <c r="CI42" s="35">
        <v>1371</v>
      </c>
      <c r="CJ42" s="57">
        <v>48665</v>
      </c>
      <c r="CK42" s="57">
        <v>9500</v>
      </c>
      <c r="CL42" s="58">
        <v>1477</v>
      </c>
    </row>
    <row r="43" spans="1:90" ht="20.100000000000001" customHeight="1" x14ac:dyDescent="0.25">
      <c r="A43" s="21" t="s">
        <v>200</v>
      </c>
      <c r="B43" s="21" t="s">
        <v>33</v>
      </c>
      <c r="C43" s="21" t="s">
        <v>105</v>
      </c>
      <c r="D43" s="22">
        <v>2945</v>
      </c>
      <c r="E43" s="22">
        <v>256</v>
      </c>
      <c r="F43" s="22">
        <v>16</v>
      </c>
      <c r="G43" s="22">
        <v>2814</v>
      </c>
      <c r="H43" s="22">
        <v>0</v>
      </c>
      <c r="I43" s="22">
        <v>54</v>
      </c>
      <c r="J43" s="22">
        <v>3283</v>
      </c>
      <c r="K43" s="22">
        <v>5</v>
      </c>
      <c r="L43" s="22">
        <v>32</v>
      </c>
      <c r="M43" s="22">
        <v>3278</v>
      </c>
      <c r="N43" s="22"/>
      <c r="O43" s="22">
        <v>87</v>
      </c>
      <c r="P43" s="22">
        <v>2968</v>
      </c>
      <c r="Q43" s="22">
        <v>0</v>
      </c>
      <c r="R43" s="22">
        <v>11</v>
      </c>
      <c r="S43" s="22">
        <v>3234</v>
      </c>
      <c r="T43" s="22"/>
      <c r="U43" s="22">
        <v>57</v>
      </c>
      <c r="V43" s="22">
        <v>2934</v>
      </c>
      <c r="W43" s="22">
        <v>60</v>
      </c>
      <c r="X43" s="22">
        <v>63</v>
      </c>
      <c r="Y43" s="22">
        <v>3218</v>
      </c>
      <c r="Z43" s="22">
        <v>0</v>
      </c>
      <c r="AA43" s="22">
        <v>66</v>
      </c>
      <c r="AB43" s="22">
        <v>3332</v>
      </c>
      <c r="AC43" s="22">
        <v>0</v>
      </c>
      <c r="AD43" s="22">
        <v>66</v>
      </c>
      <c r="AE43" s="22">
        <v>3091</v>
      </c>
      <c r="AF43" s="22">
        <v>0</v>
      </c>
      <c r="AG43" s="22">
        <v>9694</v>
      </c>
      <c r="AH43" s="22">
        <v>3260</v>
      </c>
      <c r="AI43" s="22">
        <v>0</v>
      </c>
      <c r="AJ43" s="22">
        <v>10378</v>
      </c>
      <c r="AK43" s="22">
        <v>3741</v>
      </c>
      <c r="AL43" s="22"/>
      <c r="AM43" s="22">
        <v>60</v>
      </c>
      <c r="AN43" s="22">
        <v>2879</v>
      </c>
      <c r="AO43" s="22">
        <v>211</v>
      </c>
      <c r="AP43" s="22">
        <v>54</v>
      </c>
      <c r="AQ43" s="22">
        <v>2798</v>
      </c>
      <c r="AR43" s="22">
        <v>56</v>
      </c>
      <c r="AS43" s="22">
        <v>110</v>
      </c>
      <c r="AT43" s="22">
        <v>3305</v>
      </c>
      <c r="AU43" s="22">
        <v>0</v>
      </c>
      <c r="AV43" s="22">
        <v>38</v>
      </c>
      <c r="AW43" s="22">
        <v>11298</v>
      </c>
      <c r="AX43" s="22">
        <v>0</v>
      </c>
      <c r="AY43" s="22">
        <v>75</v>
      </c>
      <c r="AZ43" s="22">
        <v>2956</v>
      </c>
      <c r="BA43" s="22">
        <v>0</v>
      </c>
      <c r="BB43" s="22">
        <v>14</v>
      </c>
      <c r="BC43" s="22">
        <v>-8718</v>
      </c>
      <c r="BD43" s="22">
        <v>4</v>
      </c>
      <c r="BE43" s="22">
        <v>128</v>
      </c>
      <c r="BF43" s="22">
        <v>7131</v>
      </c>
      <c r="BG43" s="22">
        <v>143</v>
      </c>
      <c r="BH43" s="22">
        <v>102</v>
      </c>
      <c r="BI43" s="22">
        <v>3370</v>
      </c>
      <c r="BJ43" s="22">
        <v>50</v>
      </c>
      <c r="BK43" s="22">
        <v>29</v>
      </c>
      <c r="BL43" s="22">
        <v>2948</v>
      </c>
      <c r="BM43" s="22">
        <v>0</v>
      </c>
      <c r="BN43" s="22">
        <v>34</v>
      </c>
      <c r="BO43" s="22">
        <v>3348</v>
      </c>
      <c r="BP43" s="22">
        <v>45</v>
      </c>
      <c r="BQ43" s="22">
        <v>113</v>
      </c>
      <c r="BR43" s="22">
        <f t="shared" si="17"/>
        <v>4394</v>
      </c>
      <c r="BS43" s="22">
        <f t="shared" si="18"/>
        <v>811</v>
      </c>
      <c r="BT43" s="22">
        <f t="shared" si="19"/>
        <v>1026</v>
      </c>
      <c r="BU43" s="22">
        <v>39147</v>
      </c>
      <c r="BV43" s="22">
        <v>917</v>
      </c>
      <c r="BW43" s="22">
        <v>11269</v>
      </c>
      <c r="BX43" s="22">
        <v>38842</v>
      </c>
      <c r="BY43" s="22">
        <v>582</v>
      </c>
      <c r="BZ43" s="22">
        <v>11304</v>
      </c>
      <c r="CA43" s="22">
        <v>40389</v>
      </c>
      <c r="CB43" s="22">
        <v>276</v>
      </c>
      <c r="CC43" s="22">
        <v>11847</v>
      </c>
      <c r="CD43" s="38">
        <v>42030</v>
      </c>
      <c r="CE43" s="22">
        <v>582</v>
      </c>
      <c r="CF43" s="22">
        <v>12427</v>
      </c>
      <c r="CG43" s="39">
        <v>43259</v>
      </c>
      <c r="CH43" s="35">
        <v>819</v>
      </c>
      <c r="CI43" s="35">
        <v>12537</v>
      </c>
      <c r="CJ43" s="57">
        <v>45130</v>
      </c>
      <c r="CK43" s="57">
        <v>876</v>
      </c>
      <c r="CL43" s="58">
        <v>12659</v>
      </c>
    </row>
    <row r="44" spans="1:90" ht="20.100000000000001" customHeight="1" x14ac:dyDescent="0.25">
      <c r="A44" s="21" t="s">
        <v>201</v>
      </c>
      <c r="B44" s="21" t="s">
        <v>202</v>
      </c>
      <c r="C44" s="21" t="s">
        <v>203</v>
      </c>
      <c r="D44" s="22">
        <v>256</v>
      </c>
      <c r="E44" s="22">
        <v>0</v>
      </c>
      <c r="F44" s="22">
        <v>0</v>
      </c>
      <c r="G44" s="22">
        <v>226</v>
      </c>
      <c r="H44" s="22">
        <v>0</v>
      </c>
      <c r="I44" s="22"/>
      <c r="J44" s="22">
        <v>256</v>
      </c>
      <c r="K44" s="22">
        <v>0</v>
      </c>
      <c r="L44" s="22">
        <v>0</v>
      </c>
      <c r="M44" s="22">
        <v>237</v>
      </c>
      <c r="N44" s="22"/>
      <c r="O44" s="22"/>
      <c r="P44" s="22">
        <v>256</v>
      </c>
      <c r="Q44" s="22">
        <v>0</v>
      </c>
      <c r="R44" s="22">
        <v>0</v>
      </c>
      <c r="S44" s="22">
        <v>241</v>
      </c>
      <c r="T44" s="22"/>
      <c r="U44" s="22">
        <v>699</v>
      </c>
      <c r="V44" s="22">
        <v>354</v>
      </c>
      <c r="W44" s="22">
        <v>0</v>
      </c>
      <c r="X44" s="22">
        <v>0</v>
      </c>
      <c r="Y44" s="22">
        <v>405</v>
      </c>
      <c r="Z44" s="22">
        <v>0</v>
      </c>
      <c r="AA44" s="22">
        <v>404</v>
      </c>
      <c r="AB44" s="22">
        <v>256</v>
      </c>
      <c r="AC44" s="22">
        <v>0</v>
      </c>
      <c r="AD44" s="22">
        <v>0</v>
      </c>
      <c r="AE44" s="22">
        <v>231</v>
      </c>
      <c r="AF44" s="22">
        <v>0</v>
      </c>
      <c r="AG44" s="22">
        <v>230</v>
      </c>
      <c r="AH44" s="22">
        <v>256</v>
      </c>
      <c r="AI44" s="22">
        <v>0</v>
      </c>
      <c r="AJ44" s="22">
        <v>2033</v>
      </c>
      <c r="AK44" s="22">
        <v>257</v>
      </c>
      <c r="AL44" s="22"/>
      <c r="AM44" s="22">
        <v>136</v>
      </c>
      <c r="AN44" s="22">
        <v>256</v>
      </c>
      <c r="AO44" s="22">
        <v>0</v>
      </c>
      <c r="AP44" s="22">
        <v>0</v>
      </c>
      <c r="AQ44" s="22">
        <v>236</v>
      </c>
      <c r="AR44" s="22">
        <v>0</v>
      </c>
      <c r="AS44" s="22">
        <v>235</v>
      </c>
      <c r="AT44" s="22">
        <v>256</v>
      </c>
      <c r="AU44" s="22">
        <v>0</v>
      </c>
      <c r="AV44" s="22">
        <v>0</v>
      </c>
      <c r="AW44" s="22">
        <v>252</v>
      </c>
      <c r="AX44" s="22">
        <v>0</v>
      </c>
      <c r="AY44" s="22">
        <v>0</v>
      </c>
      <c r="AZ44" s="22">
        <v>256</v>
      </c>
      <c r="BA44" s="22">
        <v>0</v>
      </c>
      <c r="BB44" s="22">
        <v>0</v>
      </c>
      <c r="BC44" s="22">
        <v>257</v>
      </c>
      <c r="BD44" s="22"/>
      <c r="BE44" s="22">
        <v>482</v>
      </c>
      <c r="BF44" s="22">
        <v>233</v>
      </c>
      <c r="BG44" s="22"/>
      <c r="BH44" s="22">
        <v>232</v>
      </c>
      <c r="BI44" s="22">
        <v>256</v>
      </c>
      <c r="BJ44" s="22">
        <v>0</v>
      </c>
      <c r="BK44" s="22">
        <v>0</v>
      </c>
      <c r="BL44" s="22">
        <v>256</v>
      </c>
      <c r="BM44" s="22">
        <v>0</v>
      </c>
      <c r="BN44" s="22">
        <v>0</v>
      </c>
      <c r="BO44" s="22">
        <v>240</v>
      </c>
      <c r="BP44" s="22"/>
      <c r="BQ44" s="22">
        <v>239</v>
      </c>
      <c r="BR44" s="22">
        <f t="shared" si="17"/>
        <v>218</v>
      </c>
      <c r="BS44" s="22">
        <f t="shared" si="18"/>
        <v>0</v>
      </c>
      <c r="BT44" s="22">
        <f t="shared" si="19"/>
        <v>329</v>
      </c>
      <c r="BU44" s="22">
        <v>3075</v>
      </c>
      <c r="BV44" s="22">
        <v>0</v>
      </c>
      <c r="BW44" s="22">
        <v>2033</v>
      </c>
      <c r="BX44" s="22">
        <v>3168</v>
      </c>
      <c r="BY44" s="22">
        <v>0</v>
      </c>
      <c r="BZ44" s="22">
        <v>2033</v>
      </c>
      <c r="CA44" s="22">
        <v>3309</v>
      </c>
      <c r="CB44" s="22">
        <v>0</v>
      </c>
      <c r="CC44" s="22">
        <v>2122</v>
      </c>
      <c r="CD44" s="22">
        <v>3463</v>
      </c>
      <c r="CE44" s="22">
        <v>0</v>
      </c>
      <c r="CF44" s="22">
        <v>2217</v>
      </c>
      <c r="CG44" s="39">
        <v>3526</v>
      </c>
      <c r="CH44" s="35"/>
      <c r="CI44" s="35">
        <v>2217</v>
      </c>
      <c r="CJ44" s="57">
        <v>3591</v>
      </c>
      <c r="CK44" s="57"/>
      <c r="CL44" s="58">
        <v>2217</v>
      </c>
    </row>
    <row r="45" spans="1:90" ht="20.100000000000001" customHeight="1" x14ac:dyDescent="0.25">
      <c r="A45" s="21" t="s">
        <v>204</v>
      </c>
      <c r="B45" s="21" t="s">
        <v>34</v>
      </c>
      <c r="C45" s="21" t="s">
        <v>35</v>
      </c>
      <c r="D45" s="22">
        <v>312</v>
      </c>
      <c r="E45" s="22">
        <v>0</v>
      </c>
      <c r="F45" s="22">
        <v>3</v>
      </c>
      <c r="G45" s="22">
        <v>304</v>
      </c>
      <c r="H45" s="22">
        <v>0</v>
      </c>
      <c r="I45" s="22">
        <v>5</v>
      </c>
      <c r="J45" s="22">
        <v>389</v>
      </c>
      <c r="K45" s="22">
        <v>0</v>
      </c>
      <c r="L45" s="22">
        <v>8</v>
      </c>
      <c r="M45" s="22">
        <v>350</v>
      </c>
      <c r="N45" s="22"/>
      <c r="O45" s="22">
        <v>6</v>
      </c>
      <c r="P45" s="22">
        <v>361</v>
      </c>
      <c r="Q45" s="22">
        <v>0</v>
      </c>
      <c r="R45" s="22">
        <v>3</v>
      </c>
      <c r="S45" s="22">
        <v>368</v>
      </c>
      <c r="T45" s="22"/>
      <c r="U45" s="22">
        <v>6</v>
      </c>
      <c r="V45" s="22">
        <v>354</v>
      </c>
      <c r="W45" s="22">
        <v>0</v>
      </c>
      <c r="X45" s="22">
        <v>17</v>
      </c>
      <c r="Y45" s="22">
        <v>339</v>
      </c>
      <c r="Z45" s="22">
        <v>0</v>
      </c>
      <c r="AA45" s="22">
        <v>5</v>
      </c>
      <c r="AB45" s="22">
        <v>338</v>
      </c>
      <c r="AC45" s="22">
        <v>0</v>
      </c>
      <c r="AD45" s="22">
        <v>17</v>
      </c>
      <c r="AE45" s="22">
        <v>328</v>
      </c>
      <c r="AF45" s="22">
        <v>0</v>
      </c>
      <c r="AG45" s="22">
        <v>5</v>
      </c>
      <c r="AH45" s="22">
        <v>385</v>
      </c>
      <c r="AI45" s="22">
        <v>10</v>
      </c>
      <c r="AJ45" s="22">
        <v>267</v>
      </c>
      <c r="AK45" s="22">
        <v>365</v>
      </c>
      <c r="AL45" s="22"/>
      <c r="AM45" s="22">
        <v>254</v>
      </c>
      <c r="AN45" s="22">
        <v>347</v>
      </c>
      <c r="AO45" s="22">
        <v>0</v>
      </c>
      <c r="AP45" s="22">
        <v>12</v>
      </c>
      <c r="AQ45" s="22">
        <v>302</v>
      </c>
      <c r="AR45" s="22">
        <v>0</v>
      </c>
      <c r="AS45" s="22">
        <v>5</v>
      </c>
      <c r="AT45" s="22">
        <v>343</v>
      </c>
      <c r="AU45" s="22">
        <v>0</v>
      </c>
      <c r="AV45" s="22">
        <v>12</v>
      </c>
      <c r="AW45" s="22">
        <v>348</v>
      </c>
      <c r="AX45" s="22">
        <v>0</v>
      </c>
      <c r="AY45" s="22">
        <v>6</v>
      </c>
      <c r="AZ45" s="22">
        <v>389</v>
      </c>
      <c r="BA45" s="22">
        <v>0</v>
      </c>
      <c r="BB45" s="22">
        <v>3</v>
      </c>
      <c r="BC45" s="22">
        <v>460</v>
      </c>
      <c r="BD45" s="22"/>
      <c r="BE45" s="22">
        <v>5</v>
      </c>
      <c r="BF45" s="22">
        <v>310</v>
      </c>
      <c r="BG45" s="22"/>
      <c r="BH45" s="22">
        <v>5</v>
      </c>
      <c r="BI45" s="22">
        <v>407</v>
      </c>
      <c r="BJ45" s="22">
        <v>0</v>
      </c>
      <c r="BK45" s="22">
        <v>8</v>
      </c>
      <c r="BL45" s="22">
        <v>390</v>
      </c>
      <c r="BM45" s="22">
        <v>0</v>
      </c>
      <c r="BN45" s="22">
        <v>8</v>
      </c>
      <c r="BO45" s="22">
        <v>304</v>
      </c>
      <c r="BP45" s="22"/>
      <c r="BQ45" s="22">
        <v>5</v>
      </c>
      <c r="BR45" s="22">
        <f t="shared" si="17"/>
        <v>334</v>
      </c>
      <c r="BS45" s="22">
        <f t="shared" si="18"/>
        <v>20</v>
      </c>
      <c r="BT45" s="22">
        <f t="shared" si="19"/>
        <v>16</v>
      </c>
      <c r="BU45" s="22">
        <v>4219</v>
      </c>
      <c r="BV45" s="22">
        <v>20</v>
      </c>
      <c r="BW45" s="22">
        <v>333</v>
      </c>
      <c r="BX45" s="22">
        <v>4463</v>
      </c>
      <c r="BY45" s="22">
        <v>20</v>
      </c>
      <c r="BZ45" s="22">
        <v>432</v>
      </c>
      <c r="CA45" s="22">
        <v>4686</v>
      </c>
      <c r="CB45" s="22">
        <v>1000</v>
      </c>
      <c r="CC45" s="22">
        <v>456</v>
      </c>
      <c r="CD45" s="38">
        <v>4880</v>
      </c>
      <c r="CE45" s="22">
        <v>0</v>
      </c>
      <c r="CF45" s="22">
        <v>483</v>
      </c>
      <c r="CG45" s="39">
        <v>5055</v>
      </c>
      <c r="CH45" s="35"/>
      <c r="CI45" s="35">
        <v>499</v>
      </c>
      <c r="CJ45" s="57">
        <v>5284</v>
      </c>
      <c r="CK45" s="57"/>
      <c r="CL45" s="58">
        <v>516</v>
      </c>
    </row>
    <row r="46" spans="1:90" ht="20.100000000000001" customHeight="1" x14ac:dyDescent="0.25">
      <c r="A46" s="21" t="s">
        <v>206</v>
      </c>
      <c r="B46" s="21" t="s">
        <v>36</v>
      </c>
      <c r="C46" s="21" t="s">
        <v>207</v>
      </c>
      <c r="D46" s="22">
        <v>1993</v>
      </c>
      <c r="E46" s="22">
        <v>0</v>
      </c>
      <c r="F46" s="22">
        <v>6</v>
      </c>
      <c r="G46" s="22">
        <v>328</v>
      </c>
      <c r="H46" s="22">
        <v>0</v>
      </c>
      <c r="I46" s="22">
        <v>16</v>
      </c>
      <c r="J46" s="22">
        <v>2284</v>
      </c>
      <c r="K46" s="22">
        <v>0</v>
      </c>
      <c r="L46" s="22">
        <v>6</v>
      </c>
      <c r="M46" s="22">
        <v>2419</v>
      </c>
      <c r="N46" s="22"/>
      <c r="O46" s="22">
        <v>16</v>
      </c>
      <c r="P46" s="22">
        <v>2230</v>
      </c>
      <c r="Q46" s="22">
        <v>0</v>
      </c>
      <c r="R46" s="22">
        <v>6</v>
      </c>
      <c r="S46" s="22">
        <v>2244</v>
      </c>
      <c r="T46" s="22"/>
      <c r="U46" s="22">
        <v>16</v>
      </c>
      <c r="V46" s="22">
        <v>2192</v>
      </c>
      <c r="W46" s="22">
        <v>150</v>
      </c>
      <c r="X46" s="22">
        <v>6</v>
      </c>
      <c r="Y46" s="22">
        <v>1244</v>
      </c>
      <c r="Z46" s="22">
        <v>0</v>
      </c>
      <c r="AA46" s="22">
        <v>16</v>
      </c>
      <c r="AB46" s="22">
        <v>2220</v>
      </c>
      <c r="AC46" s="22">
        <v>100</v>
      </c>
      <c r="AD46" s="22">
        <v>6</v>
      </c>
      <c r="AE46" s="22">
        <v>1927</v>
      </c>
      <c r="AF46" s="22">
        <v>0</v>
      </c>
      <c r="AG46" s="22">
        <v>16</v>
      </c>
      <c r="AH46" s="22">
        <v>2509</v>
      </c>
      <c r="AI46" s="22">
        <v>150</v>
      </c>
      <c r="AJ46" s="22">
        <v>6</v>
      </c>
      <c r="AK46" s="22">
        <v>1617</v>
      </c>
      <c r="AL46" s="22">
        <v>99</v>
      </c>
      <c r="AM46" s="22">
        <v>16</v>
      </c>
      <c r="AN46" s="22">
        <v>2202</v>
      </c>
      <c r="AO46" s="22">
        <v>100</v>
      </c>
      <c r="AP46" s="22">
        <v>6</v>
      </c>
      <c r="AQ46" s="22">
        <v>1923</v>
      </c>
      <c r="AR46" s="22">
        <v>0</v>
      </c>
      <c r="AS46" s="22">
        <v>16</v>
      </c>
      <c r="AT46" s="22">
        <v>2592</v>
      </c>
      <c r="AU46" s="22">
        <v>150</v>
      </c>
      <c r="AV46" s="22">
        <v>6</v>
      </c>
      <c r="AW46" s="22">
        <v>1955</v>
      </c>
      <c r="AX46" s="22">
        <v>0</v>
      </c>
      <c r="AY46" s="22">
        <v>1</v>
      </c>
      <c r="AZ46" s="22">
        <v>2265</v>
      </c>
      <c r="BA46" s="22">
        <v>100</v>
      </c>
      <c r="BB46" s="22">
        <v>6</v>
      </c>
      <c r="BC46" s="22">
        <v>2345</v>
      </c>
      <c r="BD46" s="22"/>
      <c r="BE46" s="22">
        <v>16</v>
      </c>
      <c r="BF46" s="22">
        <v>1288</v>
      </c>
      <c r="BG46" s="22"/>
      <c r="BH46" s="22">
        <v>16</v>
      </c>
      <c r="BI46" s="22">
        <v>1999</v>
      </c>
      <c r="BJ46" s="22">
        <v>20</v>
      </c>
      <c r="BK46" s="22">
        <v>7</v>
      </c>
      <c r="BL46" s="22">
        <v>2164</v>
      </c>
      <c r="BM46" s="22">
        <v>0</v>
      </c>
      <c r="BN46" s="22">
        <v>7</v>
      </c>
      <c r="BO46" s="22">
        <v>1579</v>
      </c>
      <c r="BP46" s="22"/>
      <c r="BQ46" s="22">
        <v>16</v>
      </c>
      <c r="BR46" s="22">
        <f t="shared" si="17"/>
        <v>4729</v>
      </c>
      <c r="BS46" s="22">
        <f t="shared" si="18"/>
        <v>301</v>
      </c>
      <c r="BT46" s="22">
        <f t="shared" si="19"/>
        <v>124</v>
      </c>
      <c r="BU46" s="22">
        <v>25451</v>
      </c>
      <c r="BV46" s="22">
        <v>670</v>
      </c>
      <c r="BW46" s="22">
        <v>262</v>
      </c>
      <c r="BX46" s="22">
        <v>26931</v>
      </c>
      <c r="BY46" s="22">
        <v>770</v>
      </c>
      <c r="BZ46" s="22">
        <v>262</v>
      </c>
      <c r="CA46" s="22">
        <v>28531</v>
      </c>
      <c r="CB46" s="22">
        <v>761</v>
      </c>
      <c r="CC46" s="22">
        <v>294</v>
      </c>
      <c r="CD46" s="38">
        <v>29760</v>
      </c>
      <c r="CE46" s="22">
        <v>799</v>
      </c>
      <c r="CF46" s="22">
        <v>330</v>
      </c>
      <c r="CG46" s="39">
        <v>31096</v>
      </c>
      <c r="CH46" s="35">
        <v>1201</v>
      </c>
      <c r="CI46" s="35">
        <v>370</v>
      </c>
      <c r="CJ46" s="57">
        <v>32568</v>
      </c>
      <c r="CK46" s="57">
        <v>890</v>
      </c>
      <c r="CL46" s="58">
        <v>414</v>
      </c>
    </row>
    <row r="47" spans="1:90" ht="26.1" customHeight="1" x14ac:dyDescent="0.25">
      <c r="A47" s="21" t="s">
        <v>208</v>
      </c>
      <c r="B47" s="21" t="s">
        <v>37</v>
      </c>
      <c r="C47" s="21" t="s">
        <v>38</v>
      </c>
      <c r="D47" s="22">
        <v>8240</v>
      </c>
      <c r="E47" s="22">
        <v>50</v>
      </c>
      <c r="F47" s="22">
        <v>217</v>
      </c>
      <c r="G47" s="22">
        <v>7988</v>
      </c>
      <c r="H47" s="22">
        <v>0</v>
      </c>
      <c r="I47" s="22">
        <v>4936</v>
      </c>
      <c r="J47" s="22">
        <v>9558</v>
      </c>
      <c r="K47" s="22">
        <v>1000</v>
      </c>
      <c r="L47" s="22">
        <v>82</v>
      </c>
      <c r="M47" s="22">
        <v>9172</v>
      </c>
      <c r="N47" s="22"/>
      <c r="O47" s="22">
        <v>673</v>
      </c>
      <c r="P47" s="22">
        <v>8849</v>
      </c>
      <c r="Q47" s="22">
        <v>0</v>
      </c>
      <c r="R47" s="22">
        <v>79</v>
      </c>
      <c r="S47" s="22">
        <v>8794</v>
      </c>
      <c r="T47" s="22"/>
      <c r="U47" s="22">
        <v>-3689</v>
      </c>
      <c r="V47" s="22">
        <v>9131</v>
      </c>
      <c r="W47" s="22">
        <v>300</v>
      </c>
      <c r="X47" s="22">
        <v>47</v>
      </c>
      <c r="Y47" s="22">
        <v>8775</v>
      </c>
      <c r="Z47" s="22">
        <v>109</v>
      </c>
      <c r="AA47" s="22">
        <v>678</v>
      </c>
      <c r="AB47" s="22">
        <v>9313</v>
      </c>
      <c r="AC47" s="22">
        <v>0</v>
      </c>
      <c r="AD47" s="22">
        <v>107</v>
      </c>
      <c r="AE47" s="22">
        <v>7956</v>
      </c>
      <c r="AF47" s="22">
        <v>79</v>
      </c>
      <c r="AG47" s="22">
        <v>672</v>
      </c>
      <c r="AH47" s="22">
        <v>10047</v>
      </c>
      <c r="AI47" s="22">
        <v>0</v>
      </c>
      <c r="AJ47" s="22">
        <v>144</v>
      </c>
      <c r="AK47" s="22">
        <v>9523</v>
      </c>
      <c r="AL47" s="22">
        <v>23</v>
      </c>
      <c r="AM47" s="22">
        <v>696</v>
      </c>
      <c r="AN47" s="22">
        <v>9031</v>
      </c>
      <c r="AO47" s="22">
        <v>0</v>
      </c>
      <c r="AP47" s="22">
        <v>139</v>
      </c>
      <c r="AQ47" s="22">
        <v>8078</v>
      </c>
      <c r="AR47" s="22">
        <v>0</v>
      </c>
      <c r="AS47" s="22">
        <v>712</v>
      </c>
      <c r="AT47" s="22">
        <v>8087</v>
      </c>
      <c r="AU47" s="22">
        <v>450</v>
      </c>
      <c r="AV47" s="22">
        <v>162</v>
      </c>
      <c r="AW47" s="22">
        <v>7816</v>
      </c>
      <c r="AX47" s="22">
        <v>227</v>
      </c>
      <c r="AY47" s="22">
        <v>16</v>
      </c>
      <c r="AZ47" s="22">
        <v>8980</v>
      </c>
      <c r="BA47" s="22">
        <v>0</v>
      </c>
      <c r="BB47" s="22">
        <v>197</v>
      </c>
      <c r="BC47" s="22">
        <v>6616</v>
      </c>
      <c r="BD47" s="22"/>
      <c r="BE47" s="22">
        <v>649</v>
      </c>
      <c r="BF47" s="22">
        <v>7547</v>
      </c>
      <c r="BG47" s="22"/>
      <c r="BH47" s="22">
        <v>2927</v>
      </c>
      <c r="BI47" s="22">
        <v>8248</v>
      </c>
      <c r="BJ47" s="22">
        <v>500</v>
      </c>
      <c r="BK47" s="22">
        <v>79</v>
      </c>
      <c r="BL47" s="22">
        <v>8387</v>
      </c>
      <c r="BM47" s="22">
        <v>0</v>
      </c>
      <c r="BN47" s="22">
        <v>180</v>
      </c>
      <c r="BO47" s="22">
        <v>7942</v>
      </c>
      <c r="BP47" s="22"/>
      <c r="BQ47" s="22">
        <v>1681</v>
      </c>
      <c r="BR47" s="22">
        <f t="shared" si="17"/>
        <v>8753</v>
      </c>
      <c r="BS47" s="22">
        <f t="shared" si="18"/>
        <v>108</v>
      </c>
      <c r="BT47" s="22">
        <f t="shared" si="19"/>
        <v>2468</v>
      </c>
      <c r="BU47" s="22">
        <v>102741</v>
      </c>
      <c r="BV47" s="22">
        <v>1269</v>
      </c>
      <c r="BW47" s="22">
        <v>7764</v>
      </c>
      <c r="BX47" s="22">
        <v>106587</v>
      </c>
      <c r="BY47" s="22">
        <v>2300</v>
      </c>
      <c r="BZ47" s="22">
        <v>2614</v>
      </c>
      <c r="CA47" s="22">
        <v>112336</v>
      </c>
      <c r="CB47" s="22">
        <v>3280</v>
      </c>
      <c r="CC47" s="22">
        <v>2798</v>
      </c>
      <c r="CD47" s="38">
        <v>116738</v>
      </c>
      <c r="CE47" s="22">
        <v>5700</v>
      </c>
      <c r="CF47" s="22">
        <v>3000</v>
      </c>
      <c r="CG47" s="39">
        <v>122337</v>
      </c>
      <c r="CH47" s="35">
        <v>7840</v>
      </c>
      <c r="CI47" s="35">
        <v>3223</v>
      </c>
      <c r="CJ47" s="57">
        <v>128466</v>
      </c>
      <c r="CK47" s="57">
        <v>8300</v>
      </c>
      <c r="CL47" s="58">
        <v>3470</v>
      </c>
    </row>
    <row r="48" spans="1:90" ht="20.100000000000001" customHeight="1" x14ac:dyDescent="0.25">
      <c r="A48" s="21" t="s">
        <v>205</v>
      </c>
      <c r="B48" s="21" t="s">
        <v>133</v>
      </c>
      <c r="C48" s="21" t="s">
        <v>132</v>
      </c>
      <c r="D48" s="22">
        <v>162</v>
      </c>
      <c r="E48" s="22">
        <v>0</v>
      </c>
      <c r="F48" s="22">
        <v>0</v>
      </c>
      <c r="G48" s="22">
        <v>172</v>
      </c>
      <c r="H48" s="22">
        <v>0</v>
      </c>
      <c r="I48" s="22">
        <v>1</v>
      </c>
      <c r="J48" s="22">
        <v>171</v>
      </c>
      <c r="K48" s="22">
        <v>0</v>
      </c>
      <c r="L48" s="22">
        <v>0</v>
      </c>
      <c r="M48" s="22">
        <v>752</v>
      </c>
      <c r="N48" s="22"/>
      <c r="O48" s="22">
        <v>1</v>
      </c>
      <c r="P48" s="22">
        <v>221</v>
      </c>
      <c r="Q48" s="22">
        <v>0</v>
      </c>
      <c r="R48" s="22">
        <v>0</v>
      </c>
      <c r="S48" s="22">
        <v>851</v>
      </c>
      <c r="T48" s="22"/>
      <c r="U48" s="22">
        <v>1</v>
      </c>
      <c r="V48" s="22">
        <v>167</v>
      </c>
      <c r="W48" s="22">
        <v>0</v>
      </c>
      <c r="X48" s="22">
        <v>0</v>
      </c>
      <c r="Y48" s="22">
        <v>574</v>
      </c>
      <c r="Z48" s="22">
        <v>0</v>
      </c>
      <c r="AA48" s="22">
        <v>1</v>
      </c>
      <c r="AB48" s="22">
        <v>178</v>
      </c>
      <c r="AC48" s="22">
        <v>0</v>
      </c>
      <c r="AD48" s="22">
        <v>0</v>
      </c>
      <c r="AE48" s="22">
        <v>368</v>
      </c>
      <c r="AF48" s="22">
        <v>0</v>
      </c>
      <c r="AG48" s="22">
        <v>1</v>
      </c>
      <c r="AH48" s="22">
        <v>2343</v>
      </c>
      <c r="AI48" s="22">
        <v>0</v>
      </c>
      <c r="AJ48" s="22">
        <v>0</v>
      </c>
      <c r="AK48" s="22">
        <v>476</v>
      </c>
      <c r="AL48" s="22"/>
      <c r="AM48" s="22">
        <v>1</v>
      </c>
      <c r="AN48" s="22">
        <v>416</v>
      </c>
      <c r="AO48" s="22">
        <v>0</v>
      </c>
      <c r="AP48" s="22">
        <v>0</v>
      </c>
      <c r="AQ48" s="22">
        <v>156</v>
      </c>
      <c r="AR48" s="22">
        <v>0</v>
      </c>
      <c r="AS48" s="22">
        <v>1</v>
      </c>
      <c r="AT48" s="22">
        <v>421</v>
      </c>
      <c r="AU48" s="22">
        <v>0</v>
      </c>
      <c r="AV48" s="22">
        <v>0</v>
      </c>
      <c r="AW48" s="22">
        <v>202</v>
      </c>
      <c r="AX48" s="22">
        <v>0</v>
      </c>
      <c r="AY48" s="22">
        <v>658</v>
      </c>
      <c r="AZ48" s="22">
        <v>732</v>
      </c>
      <c r="BA48" s="22">
        <v>0</v>
      </c>
      <c r="BB48" s="22">
        <v>0</v>
      </c>
      <c r="BC48" s="22">
        <v>252</v>
      </c>
      <c r="BD48" s="22"/>
      <c r="BE48" s="22">
        <v>1</v>
      </c>
      <c r="BF48" s="22">
        <v>142</v>
      </c>
      <c r="BG48" s="22"/>
      <c r="BH48" s="22">
        <v>1</v>
      </c>
      <c r="BI48" s="22">
        <v>511</v>
      </c>
      <c r="BJ48" s="22">
        <v>0</v>
      </c>
      <c r="BK48" s="22">
        <v>0</v>
      </c>
      <c r="BL48" s="22">
        <v>564</v>
      </c>
      <c r="BM48" s="22">
        <v>0</v>
      </c>
      <c r="BN48" s="22">
        <v>0</v>
      </c>
      <c r="BO48" s="22">
        <v>158</v>
      </c>
      <c r="BP48" s="22"/>
      <c r="BQ48" s="22">
        <v>1</v>
      </c>
      <c r="BR48" s="22">
        <f t="shared" si="17"/>
        <v>-245</v>
      </c>
      <c r="BS48" s="22">
        <f t="shared" si="18"/>
        <v>0</v>
      </c>
      <c r="BT48" s="22">
        <f t="shared" si="19"/>
        <v>9</v>
      </c>
      <c r="BU48" s="22">
        <v>5332</v>
      </c>
      <c r="BV48" s="22">
        <v>0</v>
      </c>
      <c r="BW48" s="22">
        <v>16</v>
      </c>
      <c r="BX48" s="22">
        <v>6308</v>
      </c>
      <c r="BY48" s="22">
        <v>0</v>
      </c>
      <c r="BZ48" s="22">
        <v>16</v>
      </c>
      <c r="CA48" s="22">
        <v>6051</v>
      </c>
      <c r="CB48" s="22">
        <v>0</v>
      </c>
      <c r="CC48" s="22">
        <v>18</v>
      </c>
      <c r="CD48" s="22">
        <v>6323</v>
      </c>
      <c r="CE48" s="22">
        <v>0</v>
      </c>
      <c r="CF48" s="22">
        <v>21</v>
      </c>
      <c r="CG48" s="39">
        <v>6600</v>
      </c>
      <c r="CH48" s="35"/>
      <c r="CI48" s="35">
        <v>24</v>
      </c>
      <c r="CJ48" s="57">
        <v>6894</v>
      </c>
      <c r="CK48" s="57"/>
      <c r="CL48" s="58">
        <v>27</v>
      </c>
    </row>
    <row r="49" spans="1:90" ht="20.100000000000001" customHeight="1" x14ac:dyDescent="0.25">
      <c r="A49" s="21" t="s">
        <v>209</v>
      </c>
      <c r="B49" s="21" t="s">
        <v>210</v>
      </c>
      <c r="C49" s="21" t="s">
        <v>211</v>
      </c>
      <c r="D49" s="22">
        <v>0</v>
      </c>
      <c r="E49" s="22">
        <v>0</v>
      </c>
      <c r="F49" s="22">
        <v>71</v>
      </c>
      <c r="G49" s="22"/>
      <c r="H49" s="22">
        <v>0</v>
      </c>
      <c r="I49" s="22"/>
      <c r="J49" s="22">
        <v>0</v>
      </c>
      <c r="K49" s="22">
        <v>0</v>
      </c>
      <c r="L49" s="22">
        <v>27</v>
      </c>
      <c r="M49" s="22"/>
      <c r="N49" s="22"/>
      <c r="O49" s="22"/>
      <c r="P49" s="22">
        <v>0</v>
      </c>
      <c r="Q49" s="22">
        <v>0</v>
      </c>
      <c r="R49" s="22">
        <v>26</v>
      </c>
      <c r="S49" s="22"/>
      <c r="T49" s="22"/>
      <c r="U49" s="22"/>
      <c r="V49" s="22">
        <v>0</v>
      </c>
      <c r="W49" s="22">
        <v>0</v>
      </c>
      <c r="X49" s="22">
        <v>15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35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47</v>
      </c>
      <c r="AK49" s="22"/>
      <c r="AL49" s="22"/>
      <c r="AM49" s="22"/>
      <c r="AN49" s="22">
        <v>0</v>
      </c>
      <c r="AO49" s="22">
        <v>0</v>
      </c>
      <c r="AP49" s="22">
        <v>45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53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65</v>
      </c>
      <c r="BC49" s="22">
        <v>0</v>
      </c>
      <c r="BD49" s="22">
        <v>43</v>
      </c>
      <c r="BE49" s="22">
        <v>0</v>
      </c>
      <c r="BF49" s="22">
        <v>0</v>
      </c>
      <c r="BG49" s="22"/>
      <c r="BH49" s="22">
        <v>0</v>
      </c>
      <c r="BI49" s="22">
        <v>0</v>
      </c>
      <c r="BJ49" s="22">
        <v>0</v>
      </c>
      <c r="BK49" s="22">
        <v>26</v>
      </c>
      <c r="BL49" s="22">
        <v>0</v>
      </c>
      <c r="BM49" s="22">
        <v>0</v>
      </c>
      <c r="BN49" s="22">
        <v>60</v>
      </c>
      <c r="BO49" s="22">
        <v>2</v>
      </c>
      <c r="BP49" s="22"/>
      <c r="BQ49" s="22">
        <v>0</v>
      </c>
      <c r="BR49" s="22">
        <f t="shared" si="17"/>
        <v>0</v>
      </c>
      <c r="BS49" s="22">
        <f t="shared" si="18"/>
        <v>0</v>
      </c>
      <c r="BT49" s="22">
        <f t="shared" si="19"/>
        <v>346</v>
      </c>
      <c r="BU49" s="22">
        <v>0</v>
      </c>
      <c r="BV49" s="22">
        <v>0</v>
      </c>
      <c r="BW49" s="22">
        <v>550</v>
      </c>
      <c r="BX49" s="22">
        <v>0</v>
      </c>
      <c r="BY49" s="22">
        <v>0</v>
      </c>
      <c r="BZ49" s="22">
        <v>550</v>
      </c>
      <c r="CA49" s="22">
        <v>0</v>
      </c>
      <c r="CB49" s="22">
        <v>0</v>
      </c>
      <c r="CC49" s="22">
        <v>567</v>
      </c>
      <c r="CD49" s="22">
        <v>0</v>
      </c>
      <c r="CE49" s="22">
        <v>0</v>
      </c>
      <c r="CF49" s="22">
        <v>584</v>
      </c>
      <c r="CG49" s="39">
        <v>0</v>
      </c>
      <c r="CH49" s="35"/>
      <c r="CI49" s="35">
        <v>601</v>
      </c>
      <c r="CJ49" s="57">
        <v>0</v>
      </c>
      <c r="CK49" s="57"/>
      <c r="CL49" s="58">
        <v>619</v>
      </c>
    </row>
    <row r="50" spans="1:90" ht="24" customHeight="1" x14ac:dyDescent="0.25">
      <c r="A50" s="21" t="s">
        <v>212</v>
      </c>
      <c r="B50" s="21" t="s">
        <v>39</v>
      </c>
      <c r="C50" s="21" t="s">
        <v>135</v>
      </c>
      <c r="D50" s="22">
        <v>903</v>
      </c>
      <c r="E50" s="22">
        <v>0</v>
      </c>
      <c r="F50" s="22">
        <v>0</v>
      </c>
      <c r="G50" s="22">
        <v>884</v>
      </c>
      <c r="H50" s="22">
        <v>0</v>
      </c>
      <c r="I50" s="22">
        <v>12</v>
      </c>
      <c r="J50" s="22">
        <v>944</v>
      </c>
      <c r="K50" s="22">
        <v>0</v>
      </c>
      <c r="L50" s="22">
        <v>0</v>
      </c>
      <c r="M50" s="22">
        <v>891</v>
      </c>
      <c r="N50" s="22"/>
      <c r="O50" s="22">
        <v>12</v>
      </c>
      <c r="P50" s="22">
        <v>919</v>
      </c>
      <c r="Q50" s="22">
        <v>0</v>
      </c>
      <c r="R50" s="22">
        <v>0</v>
      </c>
      <c r="S50" s="22">
        <v>890</v>
      </c>
      <c r="T50" s="22"/>
      <c r="U50" s="22">
        <v>12</v>
      </c>
      <c r="V50" s="22">
        <v>923</v>
      </c>
      <c r="W50" s="22">
        <v>4</v>
      </c>
      <c r="X50" s="22">
        <v>0</v>
      </c>
      <c r="Y50" s="22">
        <v>872</v>
      </c>
      <c r="Z50" s="22">
        <v>0</v>
      </c>
      <c r="AA50" s="22">
        <v>12</v>
      </c>
      <c r="AB50" s="22">
        <v>976</v>
      </c>
      <c r="AC50" s="22">
        <v>0</v>
      </c>
      <c r="AD50" s="22">
        <v>0</v>
      </c>
      <c r="AE50" s="22">
        <v>955</v>
      </c>
      <c r="AF50" s="22">
        <v>0</v>
      </c>
      <c r="AG50" s="22">
        <v>12</v>
      </c>
      <c r="AH50" s="22">
        <v>949</v>
      </c>
      <c r="AI50" s="22">
        <v>0</v>
      </c>
      <c r="AJ50" s="22">
        <v>0</v>
      </c>
      <c r="AK50" s="22">
        <v>956</v>
      </c>
      <c r="AL50" s="22"/>
      <c r="AM50" s="22">
        <v>12</v>
      </c>
      <c r="AN50" s="22">
        <v>951</v>
      </c>
      <c r="AO50" s="22">
        <v>0</v>
      </c>
      <c r="AP50" s="22">
        <v>0</v>
      </c>
      <c r="AQ50" s="22">
        <v>964</v>
      </c>
      <c r="AR50" s="22">
        <v>0</v>
      </c>
      <c r="AS50" s="22">
        <v>12</v>
      </c>
      <c r="AT50" s="22">
        <v>923</v>
      </c>
      <c r="AU50" s="22">
        <v>0</v>
      </c>
      <c r="AV50" s="22">
        <v>0</v>
      </c>
      <c r="AW50" s="22">
        <v>912</v>
      </c>
      <c r="AX50" s="22">
        <v>0</v>
      </c>
      <c r="AY50" s="22">
        <v>12</v>
      </c>
      <c r="AZ50" s="22">
        <v>931</v>
      </c>
      <c r="BA50" s="22">
        <v>0</v>
      </c>
      <c r="BB50" s="22">
        <v>0</v>
      </c>
      <c r="BC50" s="22">
        <v>882</v>
      </c>
      <c r="BD50" s="22"/>
      <c r="BE50" s="22">
        <v>12</v>
      </c>
      <c r="BF50" s="22">
        <v>935</v>
      </c>
      <c r="BG50" s="22"/>
      <c r="BH50" s="22">
        <v>12</v>
      </c>
      <c r="BI50" s="22">
        <v>951</v>
      </c>
      <c r="BJ50" s="22">
        <v>0</v>
      </c>
      <c r="BK50" s="22">
        <v>0</v>
      </c>
      <c r="BL50" s="22">
        <v>988</v>
      </c>
      <c r="BM50" s="22">
        <v>0</v>
      </c>
      <c r="BN50" s="22">
        <v>0</v>
      </c>
      <c r="BO50" s="22">
        <v>898</v>
      </c>
      <c r="BP50" s="22"/>
      <c r="BQ50" s="22">
        <v>12</v>
      </c>
      <c r="BR50" s="22">
        <f t="shared" si="17"/>
        <v>1283</v>
      </c>
      <c r="BS50" s="22">
        <f t="shared" si="18"/>
        <v>4</v>
      </c>
      <c r="BT50" s="22">
        <f t="shared" si="19"/>
        <v>56</v>
      </c>
      <c r="BU50" s="22">
        <v>11488</v>
      </c>
      <c r="BV50" s="22">
        <v>4</v>
      </c>
      <c r="BW50" s="22">
        <v>140</v>
      </c>
      <c r="BX50" s="22">
        <v>11729</v>
      </c>
      <c r="BY50" s="22">
        <v>4</v>
      </c>
      <c r="BZ50" s="22">
        <v>140</v>
      </c>
      <c r="CA50" s="22">
        <v>12214</v>
      </c>
      <c r="CB50" s="22">
        <v>4</v>
      </c>
      <c r="CC50" s="22">
        <v>160</v>
      </c>
      <c r="CD50" s="38">
        <v>12770</v>
      </c>
      <c r="CE50" s="22">
        <v>4</v>
      </c>
      <c r="CF50" s="22">
        <v>182</v>
      </c>
      <c r="CG50" s="39">
        <v>13160</v>
      </c>
      <c r="CH50" s="35">
        <v>4</v>
      </c>
      <c r="CI50" s="35">
        <v>207</v>
      </c>
      <c r="CJ50" s="57">
        <v>13732</v>
      </c>
      <c r="CK50" s="57">
        <v>5</v>
      </c>
      <c r="CL50" s="58">
        <v>236</v>
      </c>
    </row>
    <row r="51" spans="1:90" ht="30.6" customHeight="1" x14ac:dyDescent="0.25">
      <c r="A51" s="21" t="s">
        <v>213</v>
      </c>
      <c r="B51" s="21" t="s">
        <v>40</v>
      </c>
      <c r="C51" s="21" t="s">
        <v>41</v>
      </c>
      <c r="D51" s="22">
        <v>2511</v>
      </c>
      <c r="E51" s="22">
        <v>0</v>
      </c>
      <c r="F51" s="22">
        <v>14</v>
      </c>
      <c r="G51" s="22">
        <v>2436</v>
      </c>
      <c r="H51" s="22">
        <v>0</v>
      </c>
      <c r="I51" s="22">
        <v>33</v>
      </c>
      <c r="J51" s="22">
        <v>2788</v>
      </c>
      <c r="K51" s="22">
        <v>500</v>
      </c>
      <c r="L51" s="22">
        <v>40</v>
      </c>
      <c r="M51" s="22">
        <v>2806</v>
      </c>
      <c r="N51" s="22"/>
      <c r="O51" s="22">
        <v>33</v>
      </c>
      <c r="P51" s="22">
        <v>3263</v>
      </c>
      <c r="Q51" s="22">
        <v>840</v>
      </c>
      <c r="R51" s="22">
        <v>13</v>
      </c>
      <c r="S51" s="22">
        <v>2511</v>
      </c>
      <c r="T51" s="22">
        <v>3383</v>
      </c>
      <c r="U51" s="22">
        <v>33</v>
      </c>
      <c r="V51" s="22">
        <v>2943</v>
      </c>
      <c r="W51" s="22">
        <v>930</v>
      </c>
      <c r="X51" s="22">
        <v>83</v>
      </c>
      <c r="Y51" s="22">
        <v>2785</v>
      </c>
      <c r="Z51" s="22">
        <v>5331</v>
      </c>
      <c r="AA51" s="22">
        <v>4524</v>
      </c>
      <c r="AB51" s="22">
        <v>2758</v>
      </c>
      <c r="AC51" s="22">
        <v>90</v>
      </c>
      <c r="AD51" s="22">
        <v>83</v>
      </c>
      <c r="AE51" s="22">
        <v>2843</v>
      </c>
      <c r="AF51" s="22">
        <v>560</v>
      </c>
      <c r="AG51" s="22">
        <v>129</v>
      </c>
      <c r="AH51" s="22">
        <v>3070</v>
      </c>
      <c r="AI51" s="22">
        <v>1150</v>
      </c>
      <c r="AJ51" s="22">
        <v>88</v>
      </c>
      <c r="AK51" s="22">
        <v>3485</v>
      </c>
      <c r="AL51" s="22">
        <v>2290</v>
      </c>
      <c r="AM51" s="22">
        <v>73</v>
      </c>
      <c r="AN51" s="22">
        <v>2773</v>
      </c>
      <c r="AO51" s="22">
        <v>2016</v>
      </c>
      <c r="AP51" s="22">
        <v>56</v>
      </c>
      <c r="AQ51" s="22">
        <v>3498</v>
      </c>
      <c r="AR51" s="22">
        <v>-62</v>
      </c>
      <c r="AS51" s="22">
        <v>632</v>
      </c>
      <c r="AT51" s="22">
        <v>2726</v>
      </c>
      <c r="AU51" s="22">
        <v>500</v>
      </c>
      <c r="AV51" s="22">
        <v>56</v>
      </c>
      <c r="AW51" s="22">
        <v>3560</v>
      </c>
      <c r="AX51" s="22">
        <v>642</v>
      </c>
      <c r="AY51" s="22">
        <v>2858</v>
      </c>
      <c r="AZ51" s="22">
        <v>2848</v>
      </c>
      <c r="BA51" s="22">
        <v>800</v>
      </c>
      <c r="BB51" s="22">
        <v>11</v>
      </c>
      <c r="BC51" s="22">
        <v>-2430</v>
      </c>
      <c r="BD51" s="22">
        <v>2</v>
      </c>
      <c r="BE51" s="22">
        <v>238</v>
      </c>
      <c r="BF51" s="22">
        <v>2735</v>
      </c>
      <c r="BG51" s="22">
        <f>3104+16</f>
        <v>3120</v>
      </c>
      <c r="BH51" s="22">
        <v>34</v>
      </c>
      <c r="BI51" s="22">
        <v>2992</v>
      </c>
      <c r="BJ51" s="22">
        <v>2150</v>
      </c>
      <c r="BK51" s="22">
        <v>36</v>
      </c>
      <c r="BL51" s="22">
        <v>2880</v>
      </c>
      <c r="BM51" s="22">
        <v>1170</v>
      </c>
      <c r="BN51" s="22">
        <v>39</v>
      </c>
      <c r="BO51" s="22">
        <v>2457</v>
      </c>
      <c r="BP51" s="22">
        <f>348+40</f>
        <v>388</v>
      </c>
      <c r="BQ51" s="22">
        <v>84</v>
      </c>
      <c r="BR51" s="22">
        <f t="shared" si="17"/>
        <v>4101</v>
      </c>
      <c r="BS51" s="22">
        <f t="shared" si="18"/>
        <v>798</v>
      </c>
      <c r="BT51" s="22">
        <f t="shared" si="19"/>
        <v>2773</v>
      </c>
      <c r="BU51" s="22">
        <v>35911</v>
      </c>
      <c r="BV51" s="22">
        <v>16920</v>
      </c>
      <c r="BW51" s="22">
        <v>8372</v>
      </c>
      <c r="BX51" s="22">
        <v>34577</v>
      </c>
      <c r="BY51" s="22">
        <v>10546</v>
      </c>
      <c r="BZ51" s="22">
        <v>972</v>
      </c>
      <c r="CA51" s="22">
        <v>36674</v>
      </c>
      <c r="CB51" s="22">
        <v>11877</v>
      </c>
      <c r="CC51" s="22">
        <v>1046</v>
      </c>
      <c r="CD51" s="38">
        <v>38805</v>
      </c>
      <c r="CE51" s="22">
        <v>6682</v>
      </c>
      <c r="CF51" s="22">
        <v>1128</v>
      </c>
      <c r="CG51" s="39">
        <v>40926</v>
      </c>
      <c r="CH51" s="35">
        <v>6754</v>
      </c>
      <c r="CI51" s="35">
        <v>1219</v>
      </c>
      <c r="CJ51" s="57">
        <v>43141</v>
      </c>
      <c r="CK51" s="57">
        <v>4379</v>
      </c>
      <c r="CL51" s="58">
        <v>1319</v>
      </c>
    </row>
    <row r="52" spans="1:90" ht="22.35" customHeight="1" x14ac:dyDescent="0.25">
      <c r="A52" s="24" t="s">
        <v>214</v>
      </c>
      <c r="B52" s="24" t="s">
        <v>42</v>
      </c>
      <c r="C52" s="24" t="s">
        <v>215</v>
      </c>
      <c r="D52" s="22">
        <v>2415</v>
      </c>
      <c r="E52" s="22">
        <v>0</v>
      </c>
      <c r="F52" s="22">
        <v>83</v>
      </c>
      <c r="G52" s="22">
        <v>1806</v>
      </c>
      <c r="H52" s="22">
        <v>586</v>
      </c>
      <c r="I52" s="22">
        <v>154</v>
      </c>
      <c r="J52" s="22">
        <v>2905</v>
      </c>
      <c r="K52" s="22">
        <v>0</v>
      </c>
      <c r="L52" s="22">
        <v>32</v>
      </c>
      <c r="M52" s="22">
        <v>2690</v>
      </c>
      <c r="N52" s="22">
        <v>2150</v>
      </c>
      <c r="O52" s="22">
        <v>153</v>
      </c>
      <c r="P52" s="22">
        <v>2262</v>
      </c>
      <c r="Q52" s="22">
        <v>0</v>
      </c>
      <c r="R52" s="22">
        <v>31</v>
      </c>
      <c r="S52" s="22">
        <v>2857</v>
      </c>
      <c r="T52" s="22"/>
      <c r="U52" s="22">
        <v>153</v>
      </c>
      <c r="V52" s="22">
        <v>2816</v>
      </c>
      <c r="W52" s="22">
        <v>1100</v>
      </c>
      <c r="X52" s="22">
        <v>19</v>
      </c>
      <c r="Y52" s="22">
        <v>3843</v>
      </c>
      <c r="Z52" s="22">
        <v>0</v>
      </c>
      <c r="AA52" s="22">
        <v>153</v>
      </c>
      <c r="AB52" s="22">
        <v>3024</v>
      </c>
      <c r="AC52" s="22">
        <v>1300</v>
      </c>
      <c r="AD52" s="22">
        <v>41</v>
      </c>
      <c r="AE52" s="22">
        <v>2058</v>
      </c>
      <c r="AF52" s="22">
        <v>514</v>
      </c>
      <c r="AG52" s="22">
        <v>153</v>
      </c>
      <c r="AH52" s="22">
        <v>2628</v>
      </c>
      <c r="AI52" s="22">
        <v>300</v>
      </c>
      <c r="AJ52" s="22">
        <v>55</v>
      </c>
      <c r="AK52" s="22">
        <v>2650</v>
      </c>
      <c r="AL52" s="22">
        <v>4793</v>
      </c>
      <c r="AM52" s="22">
        <v>155</v>
      </c>
      <c r="AN52" s="22">
        <v>2697</v>
      </c>
      <c r="AO52" s="22">
        <v>1100</v>
      </c>
      <c r="AP52" s="22">
        <v>53</v>
      </c>
      <c r="AQ52" s="22">
        <v>1971</v>
      </c>
      <c r="AR52" s="22">
        <v>0</v>
      </c>
      <c r="AS52" s="22">
        <v>153</v>
      </c>
      <c r="AT52" s="22">
        <v>2745</v>
      </c>
      <c r="AU52" s="22">
        <v>900</v>
      </c>
      <c r="AV52" s="22">
        <v>62</v>
      </c>
      <c r="AW52" s="22">
        <v>1967</v>
      </c>
      <c r="AX52" s="22">
        <v>347</v>
      </c>
      <c r="AY52" s="22">
        <v>154</v>
      </c>
      <c r="AZ52" s="22">
        <v>2730</v>
      </c>
      <c r="BA52" s="22">
        <v>300</v>
      </c>
      <c r="BB52" s="22">
        <v>75</v>
      </c>
      <c r="BC52" s="22">
        <v>1690</v>
      </c>
      <c r="BD52" s="22">
        <f>2744+3795</f>
        <v>6539</v>
      </c>
      <c r="BE52" s="22">
        <v>153</v>
      </c>
      <c r="BF52" s="22">
        <v>1863</v>
      </c>
      <c r="BG52" s="22"/>
      <c r="BH52" s="22">
        <v>153</v>
      </c>
      <c r="BI52" s="22">
        <v>2721</v>
      </c>
      <c r="BJ52" s="22">
        <v>0</v>
      </c>
      <c r="BK52" s="22">
        <v>30</v>
      </c>
      <c r="BL52" s="22">
        <v>2617</v>
      </c>
      <c r="BM52" s="22">
        <v>0</v>
      </c>
      <c r="BN52" s="22">
        <v>69</v>
      </c>
      <c r="BO52" s="22">
        <v>2898</v>
      </c>
      <c r="BP52" s="22"/>
      <c r="BQ52" s="22">
        <v>154</v>
      </c>
      <c r="BR52" s="22">
        <f t="shared" si="17"/>
        <v>3858</v>
      </c>
      <c r="BS52" s="22">
        <f t="shared" si="18"/>
        <v>8657</v>
      </c>
      <c r="BT52" s="22">
        <f t="shared" si="19"/>
        <v>503</v>
      </c>
      <c r="BU52" s="22">
        <v>32546</v>
      </c>
      <c r="BV52" s="22">
        <v>17900</v>
      </c>
      <c r="BW52" s="22">
        <v>1813</v>
      </c>
      <c r="BX52" s="22">
        <v>32365</v>
      </c>
      <c r="BY52" s="22">
        <v>5000</v>
      </c>
      <c r="BZ52" s="22">
        <v>913</v>
      </c>
      <c r="CA52" s="22">
        <v>33724</v>
      </c>
      <c r="CB52" s="22">
        <v>8300</v>
      </c>
      <c r="CC52" s="22">
        <v>971</v>
      </c>
      <c r="CD52" s="38">
        <v>35343</v>
      </c>
      <c r="CE52" s="22">
        <v>14550</v>
      </c>
      <c r="CF52" s="22">
        <v>10585</v>
      </c>
      <c r="CG52" s="39">
        <v>37080</v>
      </c>
      <c r="CH52" s="35">
        <v>5380</v>
      </c>
      <c r="CI52" s="35">
        <v>1105</v>
      </c>
      <c r="CJ52" s="57">
        <v>39020</v>
      </c>
      <c r="CK52" s="57">
        <v>9000</v>
      </c>
      <c r="CL52" s="58">
        <v>1182</v>
      </c>
    </row>
    <row r="53" spans="1:90" ht="32.25" customHeight="1" thickBot="1" x14ac:dyDescent="0.3">
      <c r="A53" s="24" t="s">
        <v>216</v>
      </c>
      <c r="B53" s="24" t="s">
        <v>43</v>
      </c>
      <c r="C53" s="24" t="s">
        <v>44</v>
      </c>
      <c r="D53" s="55">
        <v>1098</v>
      </c>
      <c r="E53" s="22">
        <v>7000</v>
      </c>
      <c r="F53" s="22">
        <v>0</v>
      </c>
      <c r="G53" s="55">
        <v>1116</v>
      </c>
      <c r="H53" s="22">
        <v>-3111</v>
      </c>
      <c r="I53" s="22">
        <v>0</v>
      </c>
      <c r="J53" s="22">
        <v>1104</v>
      </c>
      <c r="K53" s="22">
        <v>7500</v>
      </c>
      <c r="L53" s="22">
        <v>0</v>
      </c>
      <c r="M53" s="22">
        <v>907</v>
      </c>
      <c r="N53" s="22">
        <v>10908</v>
      </c>
      <c r="O53" s="22"/>
      <c r="P53" s="22">
        <v>1069</v>
      </c>
      <c r="Q53" s="22">
        <v>0</v>
      </c>
      <c r="R53" s="22">
        <v>0</v>
      </c>
      <c r="S53" s="22">
        <v>981</v>
      </c>
      <c r="T53" s="22">
        <v>2621</v>
      </c>
      <c r="U53" s="22">
        <v>0</v>
      </c>
      <c r="V53" s="22">
        <v>1126</v>
      </c>
      <c r="W53" s="22">
        <v>1500</v>
      </c>
      <c r="X53" s="22">
        <v>0</v>
      </c>
      <c r="Y53" s="22">
        <v>1004</v>
      </c>
      <c r="Z53" s="22">
        <v>8298</v>
      </c>
      <c r="AA53" s="22">
        <v>0</v>
      </c>
      <c r="AB53" s="22">
        <v>1099</v>
      </c>
      <c r="AC53" s="22">
        <v>0</v>
      </c>
      <c r="AD53" s="22">
        <v>0</v>
      </c>
      <c r="AE53" s="22">
        <v>980</v>
      </c>
      <c r="AF53" s="22">
        <v>7440</v>
      </c>
      <c r="AG53" s="22">
        <v>0</v>
      </c>
      <c r="AH53" s="22">
        <v>1128</v>
      </c>
      <c r="AI53" s="22">
        <v>0</v>
      </c>
      <c r="AJ53" s="22">
        <v>0</v>
      </c>
      <c r="AK53" s="22">
        <v>1005</v>
      </c>
      <c r="AL53" s="22">
        <v>11096</v>
      </c>
      <c r="AM53" s="22"/>
      <c r="AN53" s="22">
        <v>1129</v>
      </c>
      <c r="AO53" s="22">
        <v>0</v>
      </c>
      <c r="AP53" s="22">
        <v>0</v>
      </c>
      <c r="AQ53" s="22">
        <v>1005</v>
      </c>
      <c r="AR53" s="22">
        <v>0</v>
      </c>
      <c r="AS53" s="22">
        <v>0</v>
      </c>
      <c r="AT53" s="22">
        <v>1073</v>
      </c>
      <c r="AU53" s="22">
        <v>0</v>
      </c>
      <c r="AV53" s="22">
        <v>0</v>
      </c>
      <c r="AW53" s="22">
        <v>960</v>
      </c>
      <c r="AX53" s="22">
        <v>0</v>
      </c>
      <c r="AY53" s="22">
        <v>0</v>
      </c>
      <c r="AZ53" s="22">
        <v>1128</v>
      </c>
      <c r="BA53" s="22">
        <v>0</v>
      </c>
      <c r="BB53" s="22">
        <v>0</v>
      </c>
      <c r="BC53" s="22">
        <v>1004</v>
      </c>
      <c r="BD53" s="22">
        <v>1658</v>
      </c>
      <c r="BE53" s="22">
        <v>0</v>
      </c>
      <c r="BF53" s="22">
        <v>980</v>
      </c>
      <c r="BG53" s="22"/>
      <c r="BH53" s="22">
        <v>0</v>
      </c>
      <c r="BI53" s="22">
        <v>1133</v>
      </c>
      <c r="BJ53" s="22">
        <v>0</v>
      </c>
      <c r="BK53" s="22">
        <v>0</v>
      </c>
      <c r="BL53" s="22">
        <v>1127</v>
      </c>
      <c r="BM53" s="22">
        <v>0</v>
      </c>
      <c r="BN53" s="22">
        <v>0</v>
      </c>
      <c r="BO53" s="22">
        <v>713</v>
      </c>
      <c r="BP53" s="22"/>
      <c r="BQ53" s="22">
        <v>0</v>
      </c>
      <c r="BR53" s="22">
        <f t="shared" si="17"/>
        <v>1700</v>
      </c>
      <c r="BS53" s="22">
        <f t="shared" si="18"/>
        <v>3564</v>
      </c>
      <c r="BT53" s="22">
        <f t="shared" si="19"/>
        <v>0</v>
      </c>
      <c r="BU53" s="22">
        <v>13159</v>
      </c>
      <c r="BV53" s="22">
        <v>40816</v>
      </c>
      <c r="BW53" s="22">
        <v>0</v>
      </c>
      <c r="BX53" s="22">
        <v>13364</v>
      </c>
      <c r="BY53" s="22">
        <v>16000</v>
      </c>
      <c r="BZ53" s="22">
        <v>0</v>
      </c>
      <c r="CA53" s="22">
        <v>12343</v>
      </c>
      <c r="CB53" s="22">
        <v>2000</v>
      </c>
      <c r="CC53" s="22">
        <v>0</v>
      </c>
      <c r="CD53" s="38">
        <v>12120</v>
      </c>
      <c r="CE53" s="22">
        <v>0</v>
      </c>
      <c r="CF53" s="22">
        <v>0</v>
      </c>
      <c r="CG53" s="39">
        <v>12256</v>
      </c>
      <c r="CH53" s="35">
        <v>0</v>
      </c>
      <c r="CI53" s="35"/>
      <c r="CJ53" s="57">
        <v>12238</v>
      </c>
      <c r="CK53" s="57">
        <v>0</v>
      </c>
      <c r="CL53" s="58"/>
    </row>
    <row r="54" spans="1:90" ht="16.5" customHeight="1" thickBot="1" x14ac:dyDescent="0.3">
      <c r="A54" s="24"/>
      <c r="B54" s="24"/>
      <c r="C54" s="71"/>
      <c r="D54" s="64">
        <f>SUM(D41:D53)</f>
        <v>25649</v>
      </c>
      <c r="E54" s="64">
        <f t="shared" ref="E54:CL54" si="20">SUM(E41:E53)</f>
        <v>7306</v>
      </c>
      <c r="F54" s="64">
        <f t="shared" si="20"/>
        <v>518</v>
      </c>
      <c r="G54" s="64">
        <f>SUM(G41:G53)</f>
        <v>21780</v>
      </c>
      <c r="H54" s="64">
        <f t="shared" ref="H54:I54" si="21">SUM(H41:H53)</f>
        <v>-2525</v>
      </c>
      <c r="I54" s="64">
        <f t="shared" si="21"/>
        <v>5374</v>
      </c>
      <c r="J54" s="64">
        <f t="shared" si="20"/>
        <v>28803</v>
      </c>
      <c r="K54" s="64">
        <f t="shared" si="20"/>
        <v>9035</v>
      </c>
      <c r="L54" s="64">
        <f t="shared" si="20"/>
        <v>317</v>
      </c>
      <c r="M54" s="64">
        <f t="shared" si="20"/>
        <v>28263</v>
      </c>
      <c r="N54" s="64">
        <f t="shared" si="20"/>
        <v>13058</v>
      </c>
      <c r="O54" s="64">
        <f t="shared" si="20"/>
        <v>1136</v>
      </c>
      <c r="P54" s="64">
        <f t="shared" si="20"/>
        <v>27280</v>
      </c>
      <c r="Q54" s="64">
        <f t="shared" si="20"/>
        <v>1290</v>
      </c>
      <c r="R54" s="64">
        <f t="shared" si="20"/>
        <v>220</v>
      </c>
      <c r="S54" s="64">
        <f t="shared" si="20"/>
        <v>28127</v>
      </c>
      <c r="T54" s="64">
        <f t="shared" si="20"/>
        <v>6004</v>
      </c>
      <c r="U54" s="64">
        <f t="shared" si="20"/>
        <v>-2581</v>
      </c>
      <c r="V54" s="64">
        <f t="shared" si="20"/>
        <v>28034</v>
      </c>
      <c r="W54" s="64">
        <f t="shared" si="20"/>
        <v>4044</v>
      </c>
      <c r="X54" s="64">
        <f t="shared" si="20"/>
        <v>386</v>
      </c>
      <c r="Y54" s="64">
        <f t="shared" si="20"/>
        <v>27616</v>
      </c>
      <c r="Z54" s="64">
        <f t="shared" si="20"/>
        <v>13738</v>
      </c>
      <c r="AA54" s="64">
        <f t="shared" si="20"/>
        <v>5985</v>
      </c>
      <c r="AB54" s="64">
        <f t="shared" si="20"/>
        <v>28220</v>
      </c>
      <c r="AC54" s="64">
        <f t="shared" si="20"/>
        <v>1810</v>
      </c>
      <c r="AD54" s="64">
        <f t="shared" si="20"/>
        <v>517</v>
      </c>
      <c r="AE54" s="64">
        <f t="shared" si="20"/>
        <v>25047</v>
      </c>
      <c r="AF54" s="64">
        <f t="shared" si="20"/>
        <v>8741</v>
      </c>
      <c r="AG54" s="64">
        <f t="shared" si="20"/>
        <v>11058</v>
      </c>
      <c r="AH54" s="64">
        <f t="shared" si="20"/>
        <v>31809</v>
      </c>
      <c r="AI54" s="64">
        <f t="shared" si="20"/>
        <v>2660</v>
      </c>
      <c r="AJ54" s="64">
        <f t="shared" si="20"/>
        <v>13202</v>
      </c>
      <c r="AK54" s="64">
        <f t="shared" si="20"/>
        <v>28612</v>
      </c>
      <c r="AL54" s="64">
        <f t="shared" si="20"/>
        <v>18301</v>
      </c>
      <c r="AM54" s="64">
        <f t="shared" si="20"/>
        <v>1516</v>
      </c>
      <c r="AN54" s="64">
        <f t="shared" si="20"/>
        <v>27553</v>
      </c>
      <c r="AO54" s="64">
        <f t="shared" si="20"/>
        <v>3927</v>
      </c>
      <c r="AP54" s="64">
        <f t="shared" si="20"/>
        <v>501</v>
      </c>
      <c r="AQ54" s="64">
        <f t="shared" si="20"/>
        <v>26092</v>
      </c>
      <c r="AR54" s="64">
        <f t="shared" si="20"/>
        <v>-6</v>
      </c>
      <c r="AS54" s="64">
        <f t="shared" si="20"/>
        <v>1968</v>
      </c>
      <c r="AT54" s="64">
        <f t="shared" si="20"/>
        <v>27337</v>
      </c>
      <c r="AU54" s="64">
        <f t="shared" si="20"/>
        <v>2500</v>
      </c>
      <c r="AV54" s="64">
        <f t="shared" si="20"/>
        <v>534</v>
      </c>
      <c r="AW54" s="64">
        <f t="shared" si="20"/>
        <v>34990</v>
      </c>
      <c r="AX54" s="64">
        <f t="shared" si="20"/>
        <v>1216</v>
      </c>
      <c r="AY54" s="64">
        <f t="shared" si="20"/>
        <v>3920</v>
      </c>
      <c r="AZ54" s="64">
        <f t="shared" si="20"/>
        <v>28202</v>
      </c>
      <c r="BA54" s="64">
        <f t="shared" si="20"/>
        <v>3200</v>
      </c>
      <c r="BB54" s="64">
        <f t="shared" si="20"/>
        <v>467</v>
      </c>
      <c r="BC54" s="64">
        <f t="shared" si="20"/>
        <v>6443</v>
      </c>
      <c r="BD54" s="64">
        <f t="shared" si="20"/>
        <v>8246</v>
      </c>
      <c r="BE54" s="64">
        <f t="shared" si="20"/>
        <v>1809</v>
      </c>
      <c r="BF54" s="64">
        <f t="shared" ref="BF54:BH54" si="22">SUM(BF41:BF53)</f>
        <v>27066</v>
      </c>
      <c r="BG54" s="64">
        <f t="shared" si="22"/>
        <v>3314</v>
      </c>
      <c r="BH54" s="64">
        <f t="shared" si="22"/>
        <v>3612</v>
      </c>
      <c r="BI54" s="64">
        <f t="shared" si="20"/>
        <v>27498</v>
      </c>
      <c r="BJ54" s="64">
        <f t="shared" si="20"/>
        <v>5720</v>
      </c>
      <c r="BK54" s="64">
        <f t="shared" si="20"/>
        <v>298</v>
      </c>
      <c r="BL54" s="64">
        <f t="shared" si="20"/>
        <v>27233</v>
      </c>
      <c r="BM54" s="64">
        <f t="shared" si="20"/>
        <v>1170</v>
      </c>
      <c r="BN54" s="64">
        <f t="shared" si="20"/>
        <v>524</v>
      </c>
      <c r="BO54" s="64">
        <f t="shared" ref="BO54:BQ54" si="23">SUM(BO41:BO53)</f>
        <v>25046</v>
      </c>
      <c r="BP54" s="64">
        <f t="shared" si="23"/>
        <v>433</v>
      </c>
      <c r="BQ54" s="64">
        <f t="shared" si="23"/>
        <v>2475</v>
      </c>
      <c r="BR54" s="64">
        <f t="shared" si="20"/>
        <v>35948</v>
      </c>
      <c r="BS54" s="64">
        <f t="shared" si="20"/>
        <v>17441</v>
      </c>
      <c r="BT54" s="64">
        <f t="shared" si="20"/>
        <v>8393</v>
      </c>
      <c r="BU54" s="64">
        <f t="shared" si="20"/>
        <v>331755</v>
      </c>
      <c r="BV54" s="64">
        <f t="shared" si="20"/>
        <v>87342</v>
      </c>
      <c r="BW54" s="64">
        <f t="shared" si="20"/>
        <v>34672</v>
      </c>
      <c r="BX54" s="64">
        <f t="shared" si="20"/>
        <v>338904</v>
      </c>
      <c r="BY54" s="64">
        <f t="shared" si="20"/>
        <v>46572</v>
      </c>
      <c r="BZ54" s="64">
        <f t="shared" si="20"/>
        <v>21256</v>
      </c>
      <c r="CA54" s="64">
        <f t="shared" si="20"/>
        <v>352703</v>
      </c>
      <c r="CB54" s="64">
        <f t="shared" si="20"/>
        <v>42098</v>
      </c>
      <c r="CC54" s="64">
        <f t="shared" si="20"/>
        <v>22420</v>
      </c>
      <c r="CD54" s="64">
        <f t="shared" si="20"/>
        <v>367161</v>
      </c>
      <c r="CE54" s="64">
        <f t="shared" si="20"/>
        <v>43828</v>
      </c>
      <c r="CF54" s="64">
        <f t="shared" si="20"/>
        <v>33230</v>
      </c>
      <c r="CG54" s="64">
        <f t="shared" si="20"/>
        <v>382544</v>
      </c>
      <c r="CH54" s="64">
        <f t="shared" si="20"/>
        <v>37258</v>
      </c>
      <c r="CI54" s="64">
        <f t="shared" si="20"/>
        <v>24420</v>
      </c>
      <c r="CJ54" s="64">
        <f t="shared" si="20"/>
        <v>399985</v>
      </c>
      <c r="CK54" s="64">
        <f t="shared" si="20"/>
        <v>37747</v>
      </c>
      <c r="CL54" s="64">
        <f t="shared" si="20"/>
        <v>25235</v>
      </c>
    </row>
    <row r="55" spans="1:90" ht="20.25" customHeight="1" thickBot="1" x14ac:dyDescent="0.3">
      <c r="A55" s="282" t="s">
        <v>322</v>
      </c>
      <c r="B55" s="282"/>
      <c r="C55" s="291"/>
      <c r="D55" s="64">
        <f>D54+D38+D31</f>
        <v>64041</v>
      </c>
      <c r="E55" s="64">
        <f t="shared" ref="E55:CL55" si="24">E54+E38+E31</f>
        <v>10268</v>
      </c>
      <c r="F55" s="64">
        <f t="shared" si="24"/>
        <v>68307</v>
      </c>
      <c r="G55" s="64">
        <f>G54+G38+G31</f>
        <v>55341</v>
      </c>
      <c r="H55" s="64">
        <f t="shared" ref="H55:I55" si="25">H54+H38+H31</f>
        <v>-2525</v>
      </c>
      <c r="I55" s="64">
        <f t="shared" si="25"/>
        <v>57123</v>
      </c>
      <c r="J55" s="64">
        <f t="shared" si="24"/>
        <v>69126</v>
      </c>
      <c r="K55" s="64">
        <f t="shared" si="24"/>
        <v>12867</v>
      </c>
      <c r="L55" s="64">
        <f t="shared" si="24"/>
        <v>16456</v>
      </c>
      <c r="M55" s="64">
        <f t="shared" si="24"/>
        <v>65328</v>
      </c>
      <c r="N55" s="64">
        <f t="shared" si="24"/>
        <v>17709</v>
      </c>
      <c r="O55" s="64">
        <f t="shared" si="24"/>
        <v>13550</v>
      </c>
      <c r="P55" s="64">
        <f t="shared" si="24"/>
        <v>67645</v>
      </c>
      <c r="Q55" s="64">
        <f t="shared" si="24"/>
        <v>5363</v>
      </c>
      <c r="R55" s="64">
        <f t="shared" si="24"/>
        <v>22116</v>
      </c>
      <c r="S55" s="64">
        <f t="shared" si="24"/>
        <v>67066</v>
      </c>
      <c r="T55" s="64">
        <f t="shared" si="24"/>
        <v>6015</v>
      </c>
      <c r="U55" s="64">
        <f t="shared" si="24"/>
        <v>13865</v>
      </c>
      <c r="V55" s="64">
        <f t="shared" si="24"/>
        <v>69841</v>
      </c>
      <c r="W55" s="64">
        <f t="shared" si="24"/>
        <v>4646</v>
      </c>
      <c r="X55" s="64">
        <f t="shared" si="24"/>
        <v>12817</v>
      </c>
      <c r="Y55" s="64">
        <f t="shared" si="24"/>
        <v>63161</v>
      </c>
      <c r="Z55" s="64">
        <f t="shared" si="24"/>
        <v>13738</v>
      </c>
      <c r="AA55" s="64">
        <f t="shared" si="24"/>
        <v>19328</v>
      </c>
      <c r="AB55" s="64">
        <f t="shared" si="24"/>
        <v>68821</v>
      </c>
      <c r="AC55" s="64">
        <f t="shared" si="24"/>
        <v>4310</v>
      </c>
      <c r="AD55" s="64">
        <f t="shared" si="24"/>
        <v>9785</v>
      </c>
      <c r="AE55" s="64">
        <f t="shared" si="24"/>
        <v>69634</v>
      </c>
      <c r="AF55" s="64">
        <f t="shared" si="24"/>
        <v>8767</v>
      </c>
      <c r="AG55" s="64">
        <f t="shared" si="24"/>
        <v>22898</v>
      </c>
      <c r="AH55" s="64">
        <f t="shared" si="24"/>
        <v>73022</v>
      </c>
      <c r="AI55" s="64">
        <f t="shared" si="24"/>
        <v>6970</v>
      </c>
      <c r="AJ55" s="64">
        <f t="shared" si="24"/>
        <v>70864</v>
      </c>
      <c r="AK55" s="64">
        <f t="shared" si="24"/>
        <v>69584</v>
      </c>
      <c r="AL55" s="64">
        <f t="shared" si="24"/>
        <v>20629</v>
      </c>
      <c r="AM55" s="64">
        <f t="shared" si="24"/>
        <v>46433</v>
      </c>
      <c r="AN55" s="64">
        <f t="shared" si="24"/>
        <v>68583</v>
      </c>
      <c r="AO55" s="64">
        <f t="shared" si="24"/>
        <v>8982</v>
      </c>
      <c r="AP55" s="64">
        <f t="shared" si="24"/>
        <v>14337</v>
      </c>
      <c r="AQ55" s="64">
        <f t="shared" si="24"/>
        <v>63438</v>
      </c>
      <c r="AR55" s="64">
        <f t="shared" si="24"/>
        <v>2832</v>
      </c>
      <c r="AS55" s="64">
        <f t="shared" si="24"/>
        <v>13802</v>
      </c>
      <c r="AT55" s="64">
        <f t="shared" si="24"/>
        <v>67937</v>
      </c>
      <c r="AU55" s="64">
        <f t="shared" si="24"/>
        <v>5525</v>
      </c>
      <c r="AV55" s="64">
        <f t="shared" si="24"/>
        <v>9366</v>
      </c>
      <c r="AW55" s="64">
        <f t="shared" si="24"/>
        <v>74399</v>
      </c>
      <c r="AX55" s="64">
        <f t="shared" si="24"/>
        <v>1216</v>
      </c>
      <c r="AY55" s="64">
        <f t="shared" si="24"/>
        <v>18890</v>
      </c>
      <c r="AZ55" s="64">
        <f t="shared" si="24"/>
        <v>68292</v>
      </c>
      <c r="BA55" s="64">
        <f t="shared" si="24"/>
        <v>6200</v>
      </c>
      <c r="BB55" s="64">
        <f t="shared" si="24"/>
        <v>42120</v>
      </c>
      <c r="BC55" s="64">
        <f t="shared" si="24"/>
        <v>43721</v>
      </c>
      <c r="BD55" s="64">
        <f t="shared" si="24"/>
        <v>8761</v>
      </c>
      <c r="BE55" s="64">
        <f t="shared" si="24"/>
        <v>38175</v>
      </c>
      <c r="BF55" s="64">
        <f t="shared" ref="BF55:BH55" si="26">BF54+BF38+BF31</f>
        <v>65080</v>
      </c>
      <c r="BG55" s="64">
        <f t="shared" si="26"/>
        <v>3314</v>
      </c>
      <c r="BH55" s="64">
        <f t="shared" si="26"/>
        <v>16122</v>
      </c>
      <c r="BI55" s="64">
        <f t="shared" si="24"/>
        <v>66376</v>
      </c>
      <c r="BJ55" s="64">
        <f t="shared" si="24"/>
        <v>11275</v>
      </c>
      <c r="BK55" s="64">
        <f t="shared" si="24"/>
        <v>5659</v>
      </c>
      <c r="BL55" s="64">
        <f t="shared" si="24"/>
        <v>65793</v>
      </c>
      <c r="BM55" s="64">
        <f t="shared" si="24"/>
        <v>8829</v>
      </c>
      <c r="BN55" s="64">
        <f t="shared" si="24"/>
        <v>10855</v>
      </c>
      <c r="BO55" s="64">
        <f t="shared" ref="BO55:BQ55" si="27">BO54+BO38+BO31</f>
        <v>61477</v>
      </c>
      <c r="BP55" s="64">
        <f t="shared" si="27"/>
        <v>2499</v>
      </c>
      <c r="BQ55" s="64">
        <f t="shared" si="27"/>
        <v>12988</v>
      </c>
      <c r="BR55" s="64">
        <f t="shared" si="24"/>
        <v>138811</v>
      </c>
      <c r="BS55" s="64">
        <f t="shared" si="24"/>
        <v>22256</v>
      </c>
      <c r="BT55" s="64">
        <f t="shared" si="24"/>
        <v>52107</v>
      </c>
      <c r="BU55" s="64">
        <f t="shared" si="24"/>
        <v>860761</v>
      </c>
      <c r="BV55" s="64">
        <f t="shared" si="24"/>
        <v>121250</v>
      </c>
      <c r="BW55" s="64">
        <f t="shared" si="24"/>
        <v>307106</v>
      </c>
      <c r="BX55" s="64">
        <f t="shared" si="24"/>
        <v>825976</v>
      </c>
      <c r="BY55" s="64">
        <f t="shared" si="24"/>
        <v>90147</v>
      </c>
      <c r="BZ55" s="64">
        <f t="shared" si="24"/>
        <v>301289</v>
      </c>
      <c r="CA55" s="64">
        <f t="shared" si="24"/>
        <v>867910</v>
      </c>
      <c r="CB55" s="64">
        <f t="shared" si="24"/>
        <v>72549</v>
      </c>
      <c r="CC55" s="64">
        <f t="shared" si="24"/>
        <v>309193</v>
      </c>
      <c r="CD55" s="64">
        <f t="shared" si="24"/>
        <v>906590</v>
      </c>
      <c r="CE55" s="64">
        <f t="shared" si="24"/>
        <v>70210</v>
      </c>
      <c r="CF55" s="64">
        <f t="shared" si="24"/>
        <v>334768</v>
      </c>
      <c r="CG55" s="64">
        <f t="shared" si="24"/>
        <v>944777</v>
      </c>
      <c r="CH55" s="64">
        <f t="shared" si="24"/>
        <v>65433</v>
      </c>
      <c r="CI55" s="64">
        <f t="shared" si="24"/>
        <v>334094</v>
      </c>
      <c r="CJ55" s="64">
        <f t="shared" si="24"/>
        <v>987759</v>
      </c>
      <c r="CK55" s="64">
        <f t="shared" si="24"/>
        <v>61522</v>
      </c>
      <c r="CL55" s="64">
        <f t="shared" si="24"/>
        <v>346864</v>
      </c>
    </row>
    <row r="56" spans="1:90" ht="20.25" customHeight="1" x14ac:dyDescent="0.25">
      <c r="A56" s="24"/>
      <c r="B56" s="24"/>
      <c r="C56" s="24"/>
      <c r="D56" s="63"/>
      <c r="E56" s="22"/>
      <c r="F56" s="22"/>
      <c r="G56" s="63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59"/>
      <c r="CK56" s="59"/>
      <c r="CL56" s="60"/>
    </row>
    <row r="57" spans="1:90" ht="28.5" customHeight="1" x14ac:dyDescent="0.25">
      <c r="A57" s="282" t="s">
        <v>217</v>
      </c>
      <c r="B57" s="282"/>
      <c r="C57" s="28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39"/>
      <c r="CH57" s="35"/>
      <c r="CI57" s="35"/>
      <c r="CJ57" s="57"/>
      <c r="CK57" s="57"/>
      <c r="CL57" s="58"/>
    </row>
    <row r="58" spans="1:90" ht="24.75" customHeight="1" x14ac:dyDescent="0.25">
      <c r="A58" s="285" t="s">
        <v>72</v>
      </c>
      <c r="B58" s="285"/>
      <c r="C58" s="28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39"/>
      <c r="CH58" s="35"/>
      <c r="CI58" s="35"/>
      <c r="CJ58" s="57"/>
      <c r="CK58" s="57"/>
      <c r="CL58" s="58"/>
    </row>
    <row r="59" spans="1:90" ht="20.100000000000001" customHeight="1" x14ac:dyDescent="0.25">
      <c r="A59" s="23" t="s">
        <v>218</v>
      </c>
      <c r="B59" s="23" t="s">
        <v>46</v>
      </c>
      <c r="C59" s="23" t="s">
        <v>47</v>
      </c>
      <c r="D59" s="22">
        <v>1465</v>
      </c>
      <c r="E59" s="22">
        <v>8500</v>
      </c>
      <c r="F59" s="22">
        <v>357</v>
      </c>
      <c r="G59" s="22">
        <v>48</v>
      </c>
      <c r="H59" s="22">
        <v>-2223</v>
      </c>
      <c r="I59" s="22">
        <v>7</v>
      </c>
      <c r="J59" s="22">
        <v>1165</v>
      </c>
      <c r="K59" s="22">
        <v>6000</v>
      </c>
      <c r="L59" s="22">
        <v>145</v>
      </c>
      <c r="M59" s="22">
        <v>1265</v>
      </c>
      <c r="N59" s="22">
        <v>1968</v>
      </c>
      <c r="O59" s="22">
        <v>7</v>
      </c>
      <c r="P59" s="22">
        <v>2674</v>
      </c>
      <c r="Q59" s="22">
        <v>8000</v>
      </c>
      <c r="R59" s="22">
        <v>141</v>
      </c>
      <c r="S59" s="22">
        <v>1789</v>
      </c>
      <c r="T59" s="22">
        <v>2557</v>
      </c>
      <c r="U59" s="22">
        <v>7</v>
      </c>
      <c r="V59" s="22">
        <v>1460</v>
      </c>
      <c r="W59" s="22">
        <v>5500</v>
      </c>
      <c r="X59" s="22">
        <v>90</v>
      </c>
      <c r="Y59" s="22">
        <v>473</v>
      </c>
      <c r="Z59" s="22">
        <v>60</v>
      </c>
      <c r="AA59" s="22">
        <v>7</v>
      </c>
      <c r="AB59" s="22">
        <v>770</v>
      </c>
      <c r="AC59" s="22">
        <v>8000</v>
      </c>
      <c r="AD59" s="22">
        <v>184</v>
      </c>
      <c r="AE59" s="22">
        <v>556</v>
      </c>
      <c r="AF59" s="22">
        <v>224</v>
      </c>
      <c r="AG59" s="22">
        <v>7</v>
      </c>
      <c r="AH59" s="22">
        <v>768</v>
      </c>
      <c r="AI59" s="22">
        <v>2500</v>
      </c>
      <c r="AJ59" s="22">
        <v>242</v>
      </c>
      <c r="AK59" s="22">
        <v>2307</v>
      </c>
      <c r="AL59" s="22">
        <v>22652</v>
      </c>
      <c r="AM59" s="22">
        <v>7</v>
      </c>
      <c r="AN59" s="22">
        <v>905</v>
      </c>
      <c r="AO59" s="22">
        <v>5000</v>
      </c>
      <c r="AP59" s="22">
        <v>234</v>
      </c>
      <c r="AQ59" s="22">
        <v>729</v>
      </c>
      <c r="AR59" s="22">
        <v>258</v>
      </c>
      <c r="AS59" s="22">
        <v>142</v>
      </c>
      <c r="AT59" s="22">
        <v>736</v>
      </c>
      <c r="AU59" s="22">
        <v>4239</v>
      </c>
      <c r="AV59" s="22">
        <v>271</v>
      </c>
      <c r="AW59" s="22">
        <v>2767</v>
      </c>
      <c r="AX59" s="22">
        <v>3331</v>
      </c>
      <c r="AY59" s="22">
        <v>7</v>
      </c>
      <c r="AZ59" s="22">
        <v>1083</v>
      </c>
      <c r="BA59" s="22">
        <v>5000</v>
      </c>
      <c r="BB59" s="22">
        <v>326</v>
      </c>
      <c r="BC59" s="22">
        <v>1585</v>
      </c>
      <c r="BD59" s="22">
        <v>1361</v>
      </c>
      <c r="BE59" s="22">
        <v>109</v>
      </c>
      <c r="BF59" s="22">
        <v>2502</v>
      </c>
      <c r="BG59" s="22">
        <v>661</v>
      </c>
      <c r="BH59" s="22">
        <v>59</v>
      </c>
      <c r="BI59" s="22">
        <v>2354</v>
      </c>
      <c r="BJ59" s="22">
        <v>0</v>
      </c>
      <c r="BK59" s="22">
        <v>140</v>
      </c>
      <c r="BL59" s="22">
        <v>1312</v>
      </c>
      <c r="BM59" s="22">
        <v>0</v>
      </c>
      <c r="BN59" s="22">
        <v>299</v>
      </c>
      <c r="BO59" s="22">
        <v>1329</v>
      </c>
      <c r="BP59" s="22">
        <v>2092</v>
      </c>
      <c r="BQ59" s="22">
        <v>55</v>
      </c>
      <c r="BR59" s="22">
        <f t="shared" ref="BR59:BT61" si="28">BU59-G59-M59-S59-Y59-AE59-AK59-AQ59-AT59-AZ59-BI59-BL59</f>
        <v>4564</v>
      </c>
      <c r="BS59" s="22">
        <f t="shared" si="28"/>
        <v>12799</v>
      </c>
      <c r="BT59" s="22">
        <f t="shared" si="28"/>
        <v>494</v>
      </c>
      <c r="BU59" s="22">
        <v>17216</v>
      </c>
      <c r="BV59" s="22">
        <v>47534</v>
      </c>
      <c r="BW59" s="22">
        <v>1714</v>
      </c>
      <c r="BX59" s="22">
        <v>16311</v>
      </c>
      <c r="BY59" s="22">
        <v>59064</v>
      </c>
      <c r="BZ59" s="22">
        <v>2915</v>
      </c>
      <c r="CA59" s="22">
        <v>16113</v>
      </c>
      <c r="CB59" s="22">
        <v>38337</v>
      </c>
      <c r="CC59" s="22">
        <v>3020</v>
      </c>
      <c r="CD59" s="38">
        <v>16826</v>
      </c>
      <c r="CE59" s="22">
        <v>37857</v>
      </c>
      <c r="CF59" s="22">
        <v>3131</v>
      </c>
      <c r="CG59" s="39">
        <v>17309</v>
      </c>
      <c r="CH59" s="35">
        <v>36936</v>
      </c>
      <c r="CI59" s="35">
        <v>3247</v>
      </c>
      <c r="CJ59" s="57">
        <v>18123</v>
      </c>
      <c r="CK59" s="57">
        <v>41491</v>
      </c>
      <c r="CL59" s="58">
        <v>3369</v>
      </c>
    </row>
    <row r="60" spans="1:90" ht="33" customHeight="1" x14ac:dyDescent="0.25">
      <c r="A60" s="23" t="s">
        <v>220</v>
      </c>
      <c r="B60" s="23" t="s">
        <v>45</v>
      </c>
      <c r="C60" s="23" t="s">
        <v>221</v>
      </c>
      <c r="D60" s="22">
        <v>298</v>
      </c>
      <c r="E60" s="22">
        <v>0</v>
      </c>
      <c r="F60" s="22">
        <v>0</v>
      </c>
      <c r="G60" s="22">
        <v>-77</v>
      </c>
      <c r="H60" s="22">
        <v>0</v>
      </c>
      <c r="I60" s="22">
        <v>49</v>
      </c>
      <c r="J60" s="22">
        <v>78</v>
      </c>
      <c r="K60" s="22">
        <v>26</v>
      </c>
      <c r="L60" s="22">
        <v>0</v>
      </c>
      <c r="M60" s="22">
        <v>-74</v>
      </c>
      <c r="N60" s="22"/>
      <c r="O60" s="22">
        <v>49</v>
      </c>
      <c r="P60" s="22">
        <v>73</v>
      </c>
      <c r="Q60" s="22">
        <v>0</v>
      </c>
      <c r="R60" s="22">
        <v>0</v>
      </c>
      <c r="S60" s="22">
        <v>134</v>
      </c>
      <c r="T60" s="22"/>
      <c r="U60" s="22">
        <v>49</v>
      </c>
      <c r="V60" s="22">
        <v>66</v>
      </c>
      <c r="W60" s="22">
        <v>0</v>
      </c>
      <c r="X60" s="22">
        <v>0</v>
      </c>
      <c r="Y60" s="22">
        <v>199</v>
      </c>
      <c r="Z60" s="22">
        <v>0</v>
      </c>
      <c r="AA60" s="22">
        <v>49</v>
      </c>
      <c r="AB60" s="22">
        <v>76</v>
      </c>
      <c r="AC60" s="22">
        <v>0</v>
      </c>
      <c r="AD60" s="22">
        <v>0</v>
      </c>
      <c r="AE60" s="22">
        <v>313</v>
      </c>
      <c r="AF60" s="22">
        <v>0</v>
      </c>
      <c r="AG60" s="22">
        <v>49</v>
      </c>
      <c r="AH60" s="22">
        <v>184</v>
      </c>
      <c r="AI60" s="22">
        <v>0</v>
      </c>
      <c r="AJ60" s="22">
        <v>0</v>
      </c>
      <c r="AK60" s="22">
        <v>453</v>
      </c>
      <c r="AL60" s="22"/>
      <c r="AM60" s="22">
        <v>49</v>
      </c>
      <c r="AN60" s="22">
        <v>46</v>
      </c>
      <c r="AO60" s="22">
        <v>0</v>
      </c>
      <c r="AP60" s="22">
        <v>0</v>
      </c>
      <c r="AQ60" s="22">
        <v>347</v>
      </c>
      <c r="AR60" s="22">
        <v>22</v>
      </c>
      <c r="AS60" s="22">
        <v>49</v>
      </c>
      <c r="AT60" s="22">
        <v>129</v>
      </c>
      <c r="AU60" s="22">
        <v>0</v>
      </c>
      <c r="AV60" s="22">
        <v>0</v>
      </c>
      <c r="AW60" s="22">
        <v>407</v>
      </c>
      <c r="AX60" s="22">
        <v>0</v>
      </c>
      <c r="AY60" s="22">
        <v>49</v>
      </c>
      <c r="AZ60" s="22">
        <v>13</v>
      </c>
      <c r="BA60" s="22">
        <v>0</v>
      </c>
      <c r="BB60" s="22">
        <v>0</v>
      </c>
      <c r="BC60" s="22">
        <v>272</v>
      </c>
      <c r="BD60" s="22"/>
      <c r="BE60" s="22">
        <v>49</v>
      </c>
      <c r="BF60" s="22">
        <v>55</v>
      </c>
      <c r="BG60" s="22"/>
      <c r="BH60" s="22">
        <v>49</v>
      </c>
      <c r="BI60" s="22">
        <v>45</v>
      </c>
      <c r="BJ60" s="22">
        <v>0</v>
      </c>
      <c r="BK60" s="22">
        <v>0</v>
      </c>
      <c r="BL60" s="22">
        <v>18</v>
      </c>
      <c r="BM60" s="22">
        <v>0</v>
      </c>
      <c r="BN60" s="22">
        <v>0</v>
      </c>
      <c r="BO60" s="22">
        <v>219</v>
      </c>
      <c r="BP60" s="22"/>
      <c r="BQ60" s="22">
        <v>49</v>
      </c>
      <c r="BR60" s="22">
        <f t="shared" si="28"/>
        <v>1319</v>
      </c>
      <c r="BS60" s="22">
        <f t="shared" si="28"/>
        <v>4</v>
      </c>
      <c r="BT60" s="22">
        <f t="shared" si="28"/>
        <v>247</v>
      </c>
      <c r="BU60" s="22">
        <v>2819</v>
      </c>
      <c r="BV60" s="22">
        <v>26</v>
      </c>
      <c r="BW60" s="22">
        <v>590</v>
      </c>
      <c r="BX60" s="22">
        <v>1582</v>
      </c>
      <c r="BY60" s="22">
        <v>26</v>
      </c>
      <c r="BZ60" s="22">
        <v>590</v>
      </c>
      <c r="CA60" s="22">
        <v>1641</v>
      </c>
      <c r="CB60" s="22">
        <v>29</v>
      </c>
      <c r="CC60" s="22">
        <v>674</v>
      </c>
      <c r="CD60" s="38">
        <v>1714</v>
      </c>
      <c r="CE60" s="22">
        <v>29</v>
      </c>
      <c r="CF60" s="22">
        <v>768</v>
      </c>
      <c r="CG60" s="39">
        <v>1778</v>
      </c>
      <c r="CH60" s="35">
        <v>31</v>
      </c>
      <c r="CI60" s="35">
        <v>875</v>
      </c>
      <c r="CJ60" s="57">
        <v>1853</v>
      </c>
      <c r="CK60" s="57">
        <v>32</v>
      </c>
      <c r="CL60" s="58">
        <v>995</v>
      </c>
    </row>
    <row r="61" spans="1:90" ht="20.100000000000001" customHeight="1" thickBot="1" x14ac:dyDescent="0.3">
      <c r="A61" s="23" t="s">
        <v>222</v>
      </c>
      <c r="B61" s="23" t="s">
        <v>48</v>
      </c>
      <c r="C61" s="23" t="s">
        <v>49</v>
      </c>
      <c r="D61" s="55">
        <v>1402</v>
      </c>
      <c r="E61" s="22">
        <v>5444</v>
      </c>
      <c r="F61" s="22">
        <v>70</v>
      </c>
      <c r="G61" s="55">
        <v>751</v>
      </c>
      <c r="H61" s="22">
        <v>-4148</v>
      </c>
      <c r="I61" s="22">
        <v>5</v>
      </c>
      <c r="J61" s="22">
        <v>1788</v>
      </c>
      <c r="K61" s="22">
        <v>0</v>
      </c>
      <c r="L61" s="22">
        <v>28</v>
      </c>
      <c r="M61" s="22">
        <v>1637</v>
      </c>
      <c r="N61" s="22">
        <v>4590</v>
      </c>
      <c r="O61" s="22">
        <v>1939</v>
      </c>
      <c r="P61" s="22">
        <v>1760</v>
      </c>
      <c r="Q61" s="22">
        <v>0</v>
      </c>
      <c r="R61" s="22">
        <v>876</v>
      </c>
      <c r="S61" s="22">
        <v>2182</v>
      </c>
      <c r="T61" s="22"/>
      <c r="U61" s="22">
        <v>-1936</v>
      </c>
      <c r="V61" s="22">
        <v>1731</v>
      </c>
      <c r="W61" s="22">
        <v>0</v>
      </c>
      <c r="X61" s="22">
        <v>869</v>
      </c>
      <c r="Y61" s="22">
        <v>1186</v>
      </c>
      <c r="Z61" s="22">
        <v>1637</v>
      </c>
      <c r="AA61" s="22">
        <v>288</v>
      </c>
      <c r="AB61" s="22">
        <v>1738</v>
      </c>
      <c r="AC61" s="22">
        <v>0</v>
      </c>
      <c r="AD61" s="22">
        <v>888</v>
      </c>
      <c r="AE61" s="22">
        <v>2122</v>
      </c>
      <c r="AF61" s="22">
        <v>0</v>
      </c>
      <c r="AG61" s="22">
        <v>8</v>
      </c>
      <c r="AH61" s="22">
        <v>1979</v>
      </c>
      <c r="AI61" s="22">
        <v>0</v>
      </c>
      <c r="AJ61" s="22">
        <v>1000</v>
      </c>
      <c r="AK61" s="22">
        <v>1294</v>
      </c>
      <c r="AL61" s="22">
        <v>1792</v>
      </c>
      <c r="AM61" s="22">
        <v>4</v>
      </c>
      <c r="AN61" s="22">
        <v>1704</v>
      </c>
      <c r="AO61" s="22">
        <v>0</v>
      </c>
      <c r="AP61" s="22">
        <v>899</v>
      </c>
      <c r="AQ61" s="22">
        <v>1476</v>
      </c>
      <c r="AR61" s="22">
        <v>260</v>
      </c>
      <c r="AS61" s="22">
        <v>5</v>
      </c>
      <c r="AT61" s="22">
        <v>1699</v>
      </c>
      <c r="AU61" s="22">
        <v>0</v>
      </c>
      <c r="AV61" s="22">
        <v>802</v>
      </c>
      <c r="AW61" s="22">
        <v>3407</v>
      </c>
      <c r="AX61" s="22">
        <v>144</v>
      </c>
      <c r="AY61" s="22">
        <v>1</v>
      </c>
      <c r="AZ61" s="22">
        <v>1692</v>
      </c>
      <c r="BA61" s="22">
        <v>0</v>
      </c>
      <c r="BB61" s="22">
        <v>813</v>
      </c>
      <c r="BC61" s="22">
        <v>2015</v>
      </c>
      <c r="BD61" s="22">
        <v>312</v>
      </c>
      <c r="BE61" s="22">
        <v>1197</v>
      </c>
      <c r="BF61" s="22">
        <v>1930</v>
      </c>
      <c r="BG61" s="22"/>
      <c r="BH61" s="22">
        <v>72</v>
      </c>
      <c r="BI61" s="22">
        <v>1760</v>
      </c>
      <c r="BJ61" s="22">
        <v>0</v>
      </c>
      <c r="BK61" s="22">
        <v>877</v>
      </c>
      <c r="BL61" s="22">
        <v>1433</v>
      </c>
      <c r="BM61" s="22">
        <v>0</v>
      </c>
      <c r="BN61" s="22">
        <v>1009</v>
      </c>
      <c r="BO61" s="22">
        <v>1397</v>
      </c>
      <c r="BP61" s="22">
        <f>2595+2400</f>
        <v>4995</v>
      </c>
      <c r="BQ61" s="22">
        <v>2793</v>
      </c>
      <c r="BR61" s="22">
        <f t="shared" si="28"/>
        <v>6560</v>
      </c>
      <c r="BS61" s="22">
        <f t="shared" si="28"/>
        <v>9293</v>
      </c>
      <c r="BT61" s="22">
        <f t="shared" si="28"/>
        <v>-253</v>
      </c>
      <c r="BU61" s="22">
        <v>23792</v>
      </c>
      <c r="BV61" s="22">
        <v>13424</v>
      </c>
      <c r="BW61" s="22">
        <v>3561</v>
      </c>
      <c r="BX61" s="22">
        <v>20665</v>
      </c>
      <c r="BY61" s="22">
        <v>5444</v>
      </c>
      <c r="BZ61" s="22">
        <v>9561</v>
      </c>
      <c r="CA61" s="22">
        <v>21608</v>
      </c>
      <c r="CB61" s="22">
        <v>6176</v>
      </c>
      <c r="CC61" s="22">
        <v>11474</v>
      </c>
      <c r="CD61" s="38">
        <v>22575</v>
      </c>
      <c r="CE61" s="22">
        <v>6078</v>
      </c>
      <c r="CF61" s="22">
        <v>14342</v>
      </c>
      <c r="CG61" s="39">
        <v>23616</v>
      </c>
      <c r="CH61" s="35">
        <v>6501</v>
      </c>
      <c r="CI61" s="35">
        <v>15776</v>
      </c>
      <c r="CJ61" s="57">
        <v>24707</v>
      </c>
      <c r="CK61" s="57">
        <v>6818</v>
      </c>
      <c r="CL61" s="58">
        <v>18932</v>
      </c>
    </row>
    <row r="62" spans="1:90" ht="20.100000000000001" customHeight="1" thickBot="1" x14ac:dyDescent="0.3">
      <c r="A62" s="285" t="s">
        <v>323</v>
      </c>
      <c r="B62" s="285"/>
      <c r="C62" s="285"/>
      <c r="D62" s="64">
        <f>SUM(D59:D61)</f>
        <v>3165</v>
      </c>
      <c r="E62" s="64">
        <f t="shared" ref="E62:CL62" si="29">SUM(E59:E61)</f>
        <v>13944</v>
      </c>
      <c r="F62" s="64">
        <f t="shared" si="29"/>
        <v>427</v>
      </c>
      <c r="G62" s="64">
        <f>SUM(G59:G61)</f>
        <v>722</v>
      </c>
      <c r="H62" s="64">
        <f t="shared" ref="H62:I62" si="30">SUM(H59:H61)</f>
        <v>-6371</v>
      </c>
      <c r="I62" s="64">
        <f t="shared" si="30"/>
        <v>61</v>
      </c>
      <c r="J62" s="64">
        <f t="shared" si="29"/>
        <v>3031</v>
      </c>
      <c r="K62" s="64">
        <f t="shared" si="29"/>
        <v>6026</v>
      </c>
      <c r="L62" s="64">
        <f t="shared" si="29"/>
        <v>173</v>
      </c>
      <c r="M62" s="64">
        <f t="shared" si="29"/>
        <v>2828</v>
      </c>
      <c r="N62" s="64">
        <f t="shared" si="29"/>
        <v>6558</v>
      </c>
      <c r="O62" s="64">
        <f t="shared" si="29"/>
        <v>1995</v>
      </c>
      <c r="P62" s="64">
        <f t="shared" si="29"/>
        <v>4507</v>
      </c>
      <c r="Q62" s="64">
        <f t="shared" si="29"/>
        <v>8000</v>
      </c>
      <c r="R62" s="64">
        <f t="shared" si="29"/>
        <v>1017</v>
      </c>
      <c r="S62" s="64">
        <f t="shared" si="29"/>
        <v>4105</v>
      </c>
      <c r="T62" s="64">
        <f t="shared" si="29"/>
        <v>2557</v>
      </c>
      <c r="U62" s="64">
        <f t="shared" si="29"/>
        <v>-1880</v>
      </c>
      <c r="V62" s="64">
        <f t="shared" si="29"/>
        <v>3257</v>
      </c>
      <c r="W62" s="64">
        <f t="shared" si="29"/>
        <v>5500</v>
      </c>
      <c r="X62" s="64">
        <f t="shared" si="29"/>
        <v>959</v>
      </c>
      <c r="Y62" s="64">
        <f t="shared" si="29"/>
        <v>1858</v>
      </c>
      <c r="Z62" s="64">
        <f t="shared" si="29"/>
        <v>1697</v>
      </c>
      <c r="AA62" s="64">
        <f t="shared" si="29"/>
        <v>344</v>
      </c>
      <c r="AB62" s="64">
        <f t="shared" si="29"/>
        <v>2584</v>
      </c>
      <c r="AC62" s="64">
        <f t="shared" si="29"/>
        <v>8000</v>
      </c>
      <c r="AD62" s="64">
        <f t="shared" si="29"/>
        <v>1072</v>
      </c>
      <c r="AE62" s="64">
        <f t="shared" si="29"/>
        <v>2991</v>
      </c>
      <c r="AF62" s="64">
        <f t="shared" si="29"/>
        <v>224</v>
      </c>
      <c r="AG62" s="64">
        <f t="shared" si="29"/>
        <v>64</v>
      </c>
      <c r="AH62" s="64">
        <f t="shared" si="29"/>
        <v>2931</v>
      </c>
      <c r="AI62" s="64">
        <f t="shared" si="29"/>
        <v>2500</v>
      </c>
      <c r="AJ62" s="64">
        <f t="shared" si="29"/>
        <v>1242</v>
      </c>
      <c r="AK62" s="64">
        <f t="shared" si="29"/>
        <v>4054</v>
      </c>
      <c r="AL62" s="64">
        <f t="shared" si="29"/>
        <v>24444</v>
      </c>
      <c r="AM62" s="64">
        <f t="shared" si="29"/>
        <v>60</v>
      </c>
      <c r="AN62" s="64">
        <f t="shared" si="29"/>
        <v>2655</v>
      </c>
      <c r="AO62" s="64">
        <f t="shared" si="29"/>
        <v>5000</v>
      </c>
      <c r="AP62" s="64">
        <f t="shared" si="29"/>
        <v>1133</v>
      </c>
      <c r="AQ62" s="64">
        <f t="shared" si="29"/>
        <v>2552</v>
      </c>
      <c r="AR62" s="64">
        <f t="shared" si="29"/>
        <v>540</v>
      </c>
      <c r="AS62" s="64">
        <f t="shared" si="29"/>
        <v>196</v>
      </c>
      <c r="AT62" s="64">
        <f t="shared" si="29"/>
        <v>2564</v>
      </c>
      <c r="AU62" s="64">
        <f t="shared" si="29"/>
        <v>4239</v>
      </c>
      <c r="AV62" s="64">
        <f t="shared" si="29"/>
        <v>1073</v>
      </c>
      <c r="AW62" s="64">
        <f t="shared" si="29"/>
        <v>6581</v>
      </c>
      <c r="AX62" s="64">
        <f t="shared" si="29"/>
        <v>3475</v>
      </c>
      <c r="AY62" s="64">
        <f t="shared" si="29"/>
        <v>57</v>
      </c>
      <c r="AZ62" s="64">
        <f t="shared" si="29"/>
        <v>2788</v>
      </c>
      <c r="BA62" s="64">
        <f t="shared" si="29"/>
        <v>5000</v>
      </c>
      <c r="BB62" s="64">
        <f t="shared" si="29"/>
        <v>1139</v>
      </c>
      <c r="BC62" s="64">
        <f t="shared" si="29"/>
        <v>3872</v>
      </c>
      <c r="BD62" s="64">
        <f t="shared" si="29"/>
        <v>1673</v>
      </c>
      <c r="BE62" s="64">
        <f t="shared" si="29"/>
        <v>1355</v>
      </c>
      <c r="BF62" s="64">
        <f t="shared" ref="BF62:BH62" si="31">SUM(BF59:BF61)</f>
        <v>4487</v>
      </c>
      <c r="BG62" s="64">
        <f t="shared" si="31"/>
        <v>661</v>
      </c>
      <c r="BH62" s="64">
        <f t="shared" si="31"/>
        <v>180</v>
      </c>
      <c r="BI62" s="64">
        <f t="shared" si="29"/>
        <v>4159</v>
      </c>
      <c r="BJ62" s="64">
        <f t="shared" si="29"/>
        <v>0</v>
      </c>
      <c r="BK62" s="64">
        <f t="shared" si="29"/>
        <v>1017</v>
      </c>
      <c r="BL62" s="64">
        <f t="shared" si="29"/>
        <v>2763</v>
      </c>
      <c r="BM62" s="64">
        <f t="shared" si="29"/>
        <v>0</v>
      </c>
      <c r="BN62" s="64">
        <f t="shared" si="29"/>
        <v>1308</v>
      </c>
      <c r="BO62" s="64">
        <f t="shared" ref="BO62:BQ62" si="32">SUM(BO59:BO61)</f>
        <v>2945</v>
      </c>
      <c r="BP62" s="64">
        <f t="shared" si="32"/>
        <v>7087</v>
      </c>
      <c r="BQ62" s="64">
        <f t="shared" si="32"/>
        <v>2897</v>
      </c>
      <c r="BR62" s="64">
        <f t="shared" si="29"/>
        <v>12443</v>
      </c>
      <c r="BS62" s="64">
        <f t="shared" si="29"/>
        <v>22096</v>
      </c>
      <c r="BT62" s="64">
        <f t="shared" si="29"/>
        <v>488</v>
      </c>
      <c r="BU62" s="64">
        <f t="shared" si="29"/>
        <v>43827</v>
      </c>
      <c r="BV62" s="64">
        <f t="shared" si="29"/>
        <v>60984</v>
      </c>
      <c r="BW62" s="64">
        <f t="shared" si="29"/>
        <v>5865</v>
      </c>
      <c r="BX62" s="64">
        <f t="shared" si="29"/>
        <v>38558</v>
      </c>
      <c r="BY62" s="64">
        <f t="shared" si="29"/>
        <v>64534</v>
      </c>
      <c r="BZ62" s="64">
        <f t="shared" si="29"/>
        <v>13066</v>
      </c>
      <c r="CA62" s="64">
        <f t="shared" si="29"/>
        <v>39362</v>
      </c>
      <c r="CB62" s="64">
        <f t="shared" si="29"/>
        <v>44542</v>
      </c>
      <c r="CC62" s="64">
        <f t="shared" si="29"/>
        <v>15168</v>
      </c>
      <c r="CD62" s="64">
        <f t="shared" si="29"/>
        <v>41115</v>
      </c>
      <c r="CE62" s="64">
        <f t="shared" si="29"/>
        <v>43964</v>
      </c>
      <c r="CF62" s="64">
        <f t="shared" si="29"/>
        <v>18241</v>
      </c>
      <c r="CG62" s="64">
        <f t="shared" si="29"/>
        <v>42703</v>
      </c>
      <c r="CH62" s="64">
        <f t="shared" si="29"/>
        <v>43468</v>
      </c>
      <c r="CI62" s="64">
        <f t="shared" si="29"/>
        <v>19898</v>
      </c>
      <c r="CJ62" s="64">
        <f t="shared" si="29"/>
        <v>44683</v>
      </c>
      <c r="CK62" s="64">
        <f t="shared" si="29"/>
        <v>48341</v>
      </c>
      <c r="CL62" s="64">
        <f t="shared" si="29"/>
        <v>23296</v>
      </c>
    </row>
    <row r="63" spans="1:90" ht="8.25" customHeight="1" x14ac:dyDescent="0.25">
      <c r="A63" s="21"/>
      <c r="B63" s="21"/>
      <c r="C63" s="21"/>
      <c r="D63" s="63"/>
      <c r="E63" s="22"/>
      <c r="F63" s="22"/>
      <c r="G63" s="63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39"/>
      <c r="CH63" s="35"/>
      <c r="CI63" s="35"/>
      <c r="CJ63" s="57"/>
      <c r="CK63" s="57"/>
      <c r="CL63" s="58"/>
    </row>
    <row r="64" spans="1:90" ht="24.75" customHeight="1" x14ac:dyDescent="0.25">
      <c r="A64" s="285" t="s">
        <v>51</v>
      </c>
      <c r="B64" s="285"/>
      <c r="C64" s="28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39"/>
      <c r="CH64" s="35"/>
      <c r="CI64" s="35"/>
      <c r="CJ64" s="57"/>
      <c r="CK64" s="57"/>
      <c r="CL64" s="58"/>
    </row>
    <row r="65" spans="1:90" ht="20.100000000000001" customHeight="1" thickBot="1" x14ac:dyDescent="0.3">
      <c r="A65" s="25" t="s">
        <v>223</v>
      </c>
      <c r="B65" s="25" t="s">
        <v>50</v>
      </c>
      <c r="C65" s="25" t="s">
        <v>51</v>
      </c>
      <c r="D65" s="55">
        <v>853</v>
      </c>
      <c r="E65" s="22">
        <v>0</v>
      </c>
      <c r="F65" s="22">
        <v>0</v>
      </c>
      <c r="G65" s="55">
        <v>1032</v>
      </c>
      <c r="H65" s="22">
        <v>0</v>
      </c>
      <c r="I65" s="22">
        <v>8</v>
      </c>
      <c r="J65" s="22">
        <v>853</v>
      </c>
      <c r="K65" s="22">
        <v>0</v>
      </c>
      <c r="L65" s="22">
        <v>0</v>
      </c>
      <c r="M65" s="22">
        <v>1095</v>
      </c>
      <c r="N65" s="22"/>
      <c r="O65" s="22">
        <v>8</v>
      </c>
      <c r="P65" s="22">
        <v>1008</v>
      </c>
      <c r="Q65" s="22">
        <v>0</v>
      </c>
      <c r="R65" s="22">
        <v>0</v>
      </c>
      <c r="S65" s="22">
        <v>1011</v>
      </c>
      <c r="T65" s="22"/>
      <c r="U65" s="22">
        <v>8</v>
      </c>
      <c r="V65" s="22">
        <v>853</v>
      </c>
      <c r="W65" s="22">
        <v>1</v>
      </c>
      <c r="X65" s="22">
        <v>0</v>
      </c>
      <c r="Y65" s="22">
        <v>1084</v>
      </c>
      <c r="Z65" s="22">
        <v>0</v>
      </c>
      <c r="AA65" s="22">
        <v>8</v>
      </c>
      <c r="AB65" s="22">
        <v>932</v>
      </c>
      <c r="AC65" s="22">
        <v>0</v>
      </c>
      <c r="AD65" s="22">
        <v>0</v>
      </c>
      <c r="AE65" s="22">
        <v>1038</v>
      </c>
      <c r="AF65" s="22">
        <v>0</v>
      </c>
      <c r="AG65" s="22">
        <v>8</v>
      </c>
      <c r="AH65" s="22">
        <v>966</v>
      </c>
      <c r="AI65" s="22">
        <v>0</v>
      </c>
      <c r="AJ65" s="22">
        <v>0</v>
      </c>
      <c r="AK65" s="22">
        <v>1139</v>
      </c>
      <c r="AL65" s="22"/>
      <c r="AM65" s="22">
        <v>8</v>
      </c>
      <c r="AN65" s="22">
        <v>947</v>
      </c>
      <c r="AO65" s="22">
        <v>0</v>
      </c>
      <c r="AP65" s="22">
        <v>0</v>
      </c>
      <c r="AQ65" s="22">
        <v>1013</v>
      </c>
      <c r="AR65" s="22">
        <v>0</v>
      </c>
      <c r="AS65" s="22">
        <v>8</v>
      </c>
      <c r="AT65" s="22">
        <v>853</v>
      </c>
      <c r="AU65" s="22">
        <v>0</v>
      </c>
      <c r="AV65" s="22">
        <v>0</v>
      </c>
      <c r="AW65" s="22">
        <v>1125</v>
      </c>
      <c r="AX65" s="22">
        <v>0</v>
      </c>
      <c r="AY65" s="22">
        <v>8</v>
      </c>
      <c r="AZ65" s="22">
        <v>945</v>
      </c>
      <c r="BA65" s="22">
        <v>0</v>
      </c>
      <c r="BB65" s="22">
        <v>0</v>
      </c>
      <c r="BC65" s="22">
        <v>1156</v>
      </c>
      <c r="BD65" s="22"/>
      <c r="BE65" s="22">
        <v>8</v>
      </c>
      <c r="BF65" s="22">
        <v>1039</v>
      </c>
      <c r="BG65" s="22"/>
      <c r="BH65" s="22">
        <v>8</v>
      </c>
      <c r="BI65" s="22">
        <v>909</v>
      </c>
      <c r="BJ65" s="22">
        <v>0</v>
      </c>
      <c r="BK65" s="22">
        <v>0</v>
      </c>
      <c r="BL65" s="22">
        <v>893</v>
      </c>
      <c r="BM65" s="22">
        <v>0</v>
      </c>
      <c r="BN65" s="22">
        <v>0</v>
      </c>
      <c r="BO65" s="22">
        <v>1017</v>
      </c>
      <c r="BP65" s="22"/>
      <c r="BQ65" s="22">
        <v>8</v>
      </c>
      <c r="BR65" s="22">
        <f>BU65-G65-M65-S65-Y65-AE65-AK65-AQ65-AT65-AZ65-BI65-BL65</f>
        <v>2092</v>
      </c>
      <c r="BS65" s="22">
        <f>BV65-H65-N65-T65-Z65-AF65-AL65-AR65-AU65-BA65-BJ65-BM65</f>
        <v>1</v>
      </c>
      <c r="BT65" s="22">
        <f>BW65-I65-O65-U65-AA65-AG65-AM65-AS65-AV65-BB65-BK65-BN65</f>
        <v>43</v>
      </c>
      <c r="BU65" s="22">
        <v>13104</v>
      </c>
      <c r="BV65" s="22">
        <v>1</v>
      </c>
      <c r="BW65" s="22">
        <v>99</v>
      </c>
      <c r="BX65" s="22">
        <v>11010</v>
      </c>
      <c r="BY65" s="22">
        <v>1</v>
      </c>
      <c r="BZ65" s="22">
        <v>99</v>
      </c>
      <c r="CA65" s="22">
        <v>11503</v>
      </c>
      <c r="CB65" s="22">
        <v>2</v>
      </c>
      <c r="CC65" s="22">
        <v>113</v>
      </c>
      <c r="CD65" s="38">
        <v>12053</v>
      </c>
      <c r="CE65" s="22">
        <v>2</v>
      </c>
      <c r="CF65" s="22">
        <v>129</v>
      </c>
      <c r="CG65" s="39">
        <v>12560</v>
      </c>
      <c r="CH65" s="35">
        <v>2</v>
      </c>
      <c r="CI65" s="35">
        <v>146</v>
      </c>
      <c r="CJ65" s="57">
        <v>13151</v>
      </c>
      <c r="CK65" s="57">
        <v>2</v>
      </c>
      <c r="CL65" s="58">
        <v>166</v>
      </c>
    </row>
    <row r="66" spans="1:90" ht="20.100000000000001" customHeight="1" thickBot="1" x14ac:dyDescent="0.3">
      <c r="A66" s="285" t="s">
        <v>324</v>
      </c>
      <c r="B66" s="285"/>
      <c r="C66" s="292"/>
      <c r="D66" s="64">
        <f>D65</f>
        <v>853</v>
      </c>
      <c r="E66" s="64">
        <f t="shared" ref="E66:CL66" si="33">E65</f>
        <v>0</v>
      </c>
      <c r="F66" s="64">
        <f t="shared" si="33"/>
        <v>0</v>
      </c>
      <c r="G66" s="64">
        <f>G65</f>
        <v>1032</v>
      </c>
      <c r="H66" s="64">
        <f t="shared" ref="H66:I66" si="34">H65</f>
        <v>0</v>
      </c>
      <c r="I66" s="64">
        <f t="shared" si="34"/>
        <v>8</v>
      </c>
      <c r="J66" s="64">
        <f t="shared" si="33"/>
        <v>853</v>
      </c>
      <c r="K66" s="64">
        <f t="shared" si="33"/>
        <v>0</v>
      </c>
      <c r="L66" s="64">
        <f t="shared" si="33"/>
        <v>0</v>
      </c>
      <c r="M66" s="64">
        <f t="shared" si="33"/>
        <v>1095</v>
      </c>
      <c r="N66" s="64">
        <f t="shared" si="33"/>
        <v>0</v>
      </c>
      <c r="O66" s="64">
        <f t="shared" si="33"/>
        <v>8</v>
      </c>
      <c r="P66" s="64">
        <f t="shared" si="33"/>
        <v>1008</v>
      </c>
      <c r="Q66" s="64">
        <f t="shared" si="33"/>
        <v>0</v>
      </c>
      <c r="R66" s="64">
        <f t="shared" si="33"/>
        <v>0</v>
      </c>
      <c r="S66" s="64">
        <f t="shared" si="33"/>
        <v>1011</v>
      </c>
      <c r="T66" s="64">
        <f t="shared" si="33"/>
        <v>0</v>
      </c>
      <c r="U66" s="64">
        <f t="shared" si="33"/>
        <v>8</v>
      </c>
      <c r="V66" s="64">
        <f t="shared" si="33"/>
        <v>853</v>
      </c>
      <c r="W66" s="64">
        <f t="shared" si="33"/>
        <v>1</v>
      </c>
      <c r="X66" s="64">
        <f t="shared" si="33"/>
        <v>0</v>
      </c>
      <c r="Y66" s="64">
        <f t="shared" si="33"/>
        <v>1084</v>
      </c>
      <c r="Z66" s="64">
        <f t="shared" si="33"/>
        <v>0</v>
      </c>
      <c r="AA66" s="64">
        <f t="shared" si="33"/>
        <v>8</v>
      </c>
      <c r="AB66" s="64">
        <f t="shared" si="33"/>
        <v>932</v>
      </c>
      <c r="AC66" s="64">
        <f t="shared" si="33"/>
        <v>0</v>
      </c>
      <c r="AD66" s="64">
        <f t="shared" si="33"/>
        <v>0</v>
      </c>
      <c r="AE66" s="64">
        <f t="shared" si="33"/>
        <v>1038</v>
      </c>
      <c r="AF66" s="64">
        <f t="shared" si="33"/>
        <v>0</v>
      </c>
      <c r="AG66" s="64">
        <f t="shared" si="33"/>
        <v>8</v>
      </c>
      <c r="AH66" s="64">
        <f t="shared" si="33"/>
        <v>966</v>
      </c>
      <c r="AI66" s="64">
        <f t="shared" si="33"/>
        <v>0</v>
      </c>
      <c r="AJ66" s="64">
        <f t="shared" si="33"/>
        <v>0</v>
      </c>
      <c r="AK66" s="64">
        <f t="shared" si="33"/>
        <v>1139</v>
      </c>
      <c r="AL66" s="64">
        <f t="shared" si="33"/>
        <v>0</v>
      </c>
      <c r="AM66" s="64">
        <f t="shared" si="33"/>
        <v>8</v>
      </c>
      <c r="AN66" s="64">
        <f t="shared" si="33"/>
        <v>947</v>
      </c>
      <c r="AO66" s="64">
        <f t="shared" si="33"/>
        <v>0</v>
      </c>
      <c r="AP66" s="64">
        <f t="shared" si="33"/>
        <v>0</v>
      </c>
      <c r="AQ66" s="64">
        <f t="shared" si="33"/>
        <v>1013</v>
      </c>
      <c r="AR66" s="64">
        <f t="shared" si="33"/>
        <v>0</v>
      </c>
      <c r="AS66" s="64">
        <f t="shared" si="33"/>
        <v>8</v>
      </c>
      <c r="AT66" s="64">
        <f t="shared" si="33"/>
        <v>853</v>
      </c>
      <c r="AU66" s="64">
        <f t="shared" si="33"/>
        <v>0</v>
      </c>
      <c r="AV66" s="64">
        <f t="shared" si="33"/>
        <v>0</v>
      </c>
      <c r="AW66" s="64">
        <f t="shared" si="33"/>
        <v>1125</v>
      </c>
      <c r="AX66" s="64">
        <f t="shared" si="33"/>
        <v>0</v>
      </c>
      <c r="AY66" s="64">
        <f t="shared" si="33"/>
        <v>8</v>
      </c>
      <c r="AZ66" s="64">
        <f t="shared" si="33"/>
        <v>945</v>
      </c>
      <c r="BA66" s="64">
        <f t="shared" si="33"/>
        <v>0</v>
      </c>
      <c r="BB66" s="64">
        <f t="shared" si="33"/>
        <v>0</v>
      </c>
      <c r="BC66" s="64">
        <f t="shared" si="33"/>
        <v>1156</v>
      </c>
      <c r="BD66" s="64">
        <f t="shared" si="33"/>
        <v>0</v>
      </c>
      <c r="BE66" s="64">
        <f t="shared" si="33"/>
        <v>8</v>
      </c>
      <c r="BF66" s="64">
        <f t="shared" ref="BF66:BH66" si="35">BF65</f>
        <v>1039</v>
      </c>
      <c r="BG66" s="64">
        <f t="shared" si="35"/>
        <v>0</v>
      </c>
      <c r="BH66" s="64">
        <f t="shared" si="35"/>
        <v>8</v>
      </c>
      <c r="BI66" s="64">
        <f t="shared" si="33"/>
        <v>909</v>
      </c>
      <c r="BJ66" s="64">
        <f t="shared" si="33"/>
        <v>0</v>
      </c>
      <c r="BK66" s="64">
        <f t="shared" si="33"/>
        <v>0</v>
      </c>
      <c r="BL66" s="64">
        <f t="shared" si="33"/>
        <v>893</v>
      </c>
      <c r="BM66" s="64">
        <f t="shared" si="33"/>
        <v>0</v>
      </c>
      <c r="BN66" s="64">
        <f t="shared" si="33"/>
        <v>0</v>
      </c>
      <c r="BO66" s="64">
        <f t="shared" ref="BO66:BQ66" si="36">BO65</f>
        <v>1017</v>
      </c>
      <c r="BP66" s="64">
        <f t="shared" si="36"/>
        <v>0</v>
      </c>
      <c r="BQ66" s="64">
        <f t="shared" si="36"/>
        <v>8</v>
      </c>
      <c r="BR66" s="64">
        <f t="shared" si="33"/>
        <v>2092</v>
      </c>
      <c r="BS66" s="64">
        <f t="shared" si="33"/>
        <v>1</v>
      </c>
      <c r="BT66" s="64">
        <f t="shared" si="33"/>
        <v>43</v>
      </c>
      <c r="BU66" s="64">
        <f t="shared" si="33"/>
        <v>13104</v>
      </c>
      <c r="BV66" s="64">
        <f t="shared" si="33"/>
        <v>1</v>
      </c>
      <c r="BW66" s="64">
        <f t="shared" si="33"/>
        <v>99</v>
      </c>
      <c r="BX66" s="64">
        <f t="shared" si="33"/>
        <v>11010</v>
      </c>
      <c r="BY66" s="64">
        <f t="shared" si="33"/>
        <v>1</v>
      </c>
      <c r="BZ66" s="64">
        <f t="shared" si="33"/>
        <v>99</v>
      </c>
      <c r="CA66" s="64">
        <f t="shared" si="33"/>
        <v>11503</v>
      </c>
      <c r="CB66" s="64">
        <f t="shared" si="33"/>
        <v>2</v>
      </c>
      <c r="CC66" s="64">
        <f t="shared" si="33"/>
        <v>113</v>
      </c>
      <c r="CD66" s="64">
        <f t="shared" si="33"/>
        <v>12053</v>
      </c>
      <c r="CE66" s="64">
        <f t="shared" si="33"/>
        <v>2</v>
      </c>
      <c r="CF66" s="64">
        <f t="shared" si="33"/>
        <v>129</v>
      </c>
      <c r="CG66" s="64">
        <f t="shared" si="33"/>
        <v>12560</v>
      </c>
      <c r="CH66" s="64">
        <f t="shared" si="33"/>
        <v>2</v>
      </c>
      <c r="CI66" s="64">
        <f t="shared" si="33"/>
        <v>146</v>
      </c>
      <c r="CJ66" s="64">
        <f t="shared" si="33"/>
        <v>13151</v>
      </c>
      <c r="CK66" s="64">
        <f t="shared" si="33"/>
        <v>2</v>
      </c>
      <c r="CL66" s="64">
        <f t="shared" si="33"/>
        <v>166</v>
      </c>
    </row>
    <row r="67" spans="1:90" ht="12.75" customHeight="1" x14ac:dyDescent="0.25">
      <c r="A67" s="202"/>
      <c r="B67" s="202"/>
      <c r="C67" s="202"/>
      <c r="D67" s="63"/>
      <c r="E67" s="22"/>
      <c r="F67" s="22"/>
      <c r="G67" s="63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39"/>
      <c r="CH67" s="35"/>
      <c r="CI67" s="35"/>
      <c r="CJ67" s="57"/>
      <c r="CK67" s="57"/>
      <c r="CL67" s="58"/>
    </row>
    <row r="68" spans="1:90" ht="24.75" customHeight="1" x14ac:dyDescent="0.25">
      <c r="A68" s="285" t="s">
        <v>12</v>
      </c>
      <c r="B68" s="285"/>
      <c r="C68" s="28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39"/>
      <c r="CH68" s="35"/>
      <c r="CI68" s="35"/>
      <c r="CJ68" s="57"/>
      <c r="CK68" s="57"/>
      <c r="CL68" s="58"/>
    </row>
    <row r="69" spans="1:90" ht="20.100000000000001" customHeight="1" thickBot="1" x14ac:dyDescent="0.3">
      <c r="A69" s="23" t="s">
        <v>224</v>
      </c>
      <c r="B69" s="23" t="s">
        <v>11</v>
      </c>
      <c r="C69" s="23" t="s">
        <v>12</v>
      </c>
      <c r="D69" s="55">
        <v>3412</v>
      </c>
      <c r="E69" s="22">
        <v>0</v>
      </c>
      <c r="F69" s="22">
        <v>46</v>
      </c>
      <c r="G69" s="55">
        <v>-7090</v>
      </c>
      <c r="H69" s="22">
        <v>0</v>
      </c>
      <c r="I69" s="22">
        <v>28</v>
      </c>
      <c r="J69" s="22">
        <v>2565</v>
      </c>
      <c r="K69" s="22">
        <v>0</v>
      </c>
      <c r="L69" s="22">
        <v>46</v>
      </c>
      <c r="M69" s="22">
        <v>-3139</v>
      </c>
      <c r="N69" s="22"/>
      <c r="O69" s="22">
        <v>28</v>
      </c>
      <c r="P69" s="22">
        <v>1278</v>
      </c>
      <c r="Q69" s="22">
        <v>750</v>
      </c>
      <c r="R69" s="22">
        <v>46</v>
      </c>
      <c r="S69" s="22">
        <v>27527</v>
      </c>
      <c r="T69" s="22">
        <v>301</v>
      </c>
      <c r="U69" s="22">
        <v>28</v>
      </c>
      <c r="V69" s="22">
        <v>3408</v>
      </c>
      <c r="W69" s="22">
        <v>2863</v>
      </c>
      <c r="X69" s="22">
        <v>46</v>
      </c>
      <c r="Y69" s="22">
        <v>10834</v>
      </c>
      <c r="Z69" s="22">
        <f>33+211</f>
        <v>244</v>
      </c>
      <c r="AA69" s="22">
        <v>28</v>
      </c>
      <c r="AB69" s="22">
        <v>3716</v>
      </c>
      <c r="AC69" s="22">
        <v>7500</v>
      </c>
      <c r="AD69" s="22">
        <v>46</v>
      </c>
      <c r="AE69" s="22">
        <v>19644</v>
      </c>
      <c r="AF69" s="22">
        <v>38</v>
      </c>
      <c r="AG69" s="22">
        <v>28</v>
      </c>
      <c r="AH69" s="22">
        <v>4260</v>
      </c>
      <c r="AI69" s="22">
        <v>1499</v>
      </c>
      <c r="AJ69" s="22">
        <v>46</v>
      </c>
      <c r="AK69" s="22">
        <v>7200</v>
      </c>
      <c r="AL69" s="22">
        <f>136+207</f>
        <v>343</v>
      </c>
      <c r="AM69" s="22">
        <v>28</v>
      </c>
      <c r="AN69" s="22">
        <v>3926</v>
      </c>
      <c r="AO69" s="22">
        <v>0</v>
      </c>
      <c r="AP69" s="22">
        <v>46</v>
      </c>
      <c r="AQ69" s="22">
        <v>13643</v>
      </c>
      <c r="AR69" s="22">
        <v>418</v>
      </c>
      <c r="AS69" s="22">
        <v>28</v>
      </c>
      <c r="AT69" s="22">
        <v>3755</v>
      </c>
      <c r="AU69" s="22">
        <v>1500</v>
      </c>
      <c r="AV69" s="22">
        <v>46</v>
      </c>
      <c r="AW69" s="22">
        <v>-2226</v>
      </c>
      <c r="AX69" s="22">
        <f>39+494</f>
        <v>533</v>
      </c>
      <c r="AY69" s="22">
        <v>28</v>
      </c>
      <c r="AZ69" s="22">
        <v>3924</v>
      </c>
      <c r="BA69" s="22">
        <v>1000</v>
      </c>
      <c r="BB69" s="22">
        <v>46</v>
      </c>
      <c r="BC69" s="22">
        <v>11643</v>
      </c>
      <c r="BD69" s="22">
        <v>236</v>
      </c>
      <c r="BE69" s="22">
        <v>41</v>
      </c>
      <c r="BF69" s="22">
        <v>29102</v>
      </c>
      <c r="BG69" s="22">
        <f>1657+299</f>
        <v>1956</v>
      </c>
      <c r="BH69" s="22">
        <v>28</v>
      </c>
      <c r="BI69" s="22">
        <v>3786</v>
      </c>
      <c r="BJ69" s="22">
        <v>1000</v>
      </c>
      <c r="BK69" s="22">
        <v>47</v>
      </c>
      <c r="BL69" s="22">
        <v>3580</v>
      </c>
      <c r="BM69" s="22">
        <v>600</v>
      </c>
      <c r="BN69" s="22">
        <v>47</v>
      </c>
      <c r="BO69" s="22">
        <v>27040</v>
      </c>
      <c r="BP69" s="22">
        <f>1843+1103</f>
        <v>2946</v>
      </c>
      <c r="BQ69" s="22">
        <v>28</v>
      </c>
      <c r="BR69" s="22">
        <f>BU69-G69-M69-S69-Y69-AE69-AK69-AQ69-AT69-AZ69-BI69-BL69</f>
        <v>3361</v>
      </c>
      <c r="BS69" s="22">
        <f>BV69-H69-N69-T69-Z69-AF69-AL69-AR69-AU69-BA69-BJ69-BM69</f>
        <v>11108</v>
      </c>
      <c r="BT69" s="22">
        <f>BW69-I69-O69-U69-AA69-AG69-AM69-AS69-AV69-BB69-BK69-BN69</f>
        <v>512</v>
      </c>
      <c r="BU69" s="22">
        <v>87025</v>
      </c>
      <c r="BV69" s="22">
        <v>16552</v>
      </c>
      <c r="BW69" s="22">
        <v>894</v>
      </c>
      <c r="BX69" s="22">
        <v>42392</v>
      </c>
      <c r="BY69" s="22">
        <v>16712</v>
      </c>
      <c r="BZ69" s="22">
        <v>894</v>
      </c>
      <c r="CA69" s="22">
        <v>43344</v>
      </c>
      <c r="CB69" s="22">
        <v>18511</v>
      </c>
      <c r="CC69" s="22">
        <v>981</v>
      </c>
      <c r="CD69" s="38">
        <v>45263</v>
      </c>
      <c r="CE69" s="22">
        <v>18757</v>
      </c>
      <c r="CF69" s="22">
        <v>1077</v>
      </c>
      <c r="CG69" s="39">
        <v>46939</v>
      </c>
      <c r="CH69" s="35">
        <v>19855</v>
      </c>
      <c r="CI69" s="35">
        <v>1183</v>
      </c>
      <c r="CJ69" s="57">
        <v>48817</v>
      </c>
      <c r="CK69" s="57">
        <v>20675</v>
      </c>
      <c r="CL69" s="58">
        <v>1299</v>
      </c>
    </row>
    <row r="70" spans="1:90" ht="20.100000000000001" customHeight="1" thickBot="1" x14ac:dyDescent="0.3">
      <c r="A70" s="285" t="s">
        <v>325</v>
      </c>
      <c r="B70" s="285"/>
      <c r="C70" s="285"/>
      <c r="D70" s="64">
        <f>D69</f>
        <v>3412</v>
      </c>
      <c r="E70" s="64">
        <f t="shared" ref="E70:CL70" si="37">E69</f>
        <v>0</v>
      </c>
      <c r="F70" s="64">
        <f t="shared" si="37"/>
        <v>46</v>
      </c>
      <c r="G70" s="64">
        <f>G69</f>
        <v>-7090</v>
      </c>
      <c r="H70" s="64">
        <f t="shared" ref="H70:I70" si="38">H69</f>
        <v>0</v>
      </c>
      <c r="I70" s="64">
        <f t="shared" si="38"/>
        <v>28</v>
      </c>
      <c r="J70" s="64">
        <f t="shared" si="37"/>
        <v>2565</v>
      </c>
      <c r="K70" s="64">
        <f t="shared" si="37"/>
        <v>0</v>
      </c>
      <c r="L70" s="64">
        <f t="shared" si="37"/>
        <v>46</v>
      </c>
      <c r="M70" s="64">
        <f t="shared" si="37"/>
        <v>-3139</v>
      </c>
      <c r="N70" s="64">
        <f t="shared" si="37"/>
        <v>0</v>
      </c>
      <c r="O70" s="64">
        <f t="shared" si="37"/>
        <v>28</v>
      </c>
      <c r="P70" s="64">
        <f t="shared" si="37"/>
        <v>1278</v>
      </c>
      <c r="Q70" s="64">
        <f t="shared" si="37"/>
        <v>750</v>
      </c>
      <c r="R70" s="64">
        <f t="shared" si="37"/>
        <v>46</v>
      </c>
      <c r="S70" s="64">
        <f t="shared" si="37"/>
        <v>27527</v>
      </c>
      <c r="T70" s="64">
        <f t="shared" si="37"/>
        <v>301</v>
      </c>
      <c r="U70" s="64">
        <f t="shared" si="37"/>
        <v>28</v>
      </c>
      <c r="V70" s="64">
        <f t="shared" si="37"/>
        <v>3408</v>
      </c>
      <c r="W70" s="64">
        <f t="shared" si="37"/>
        <v>2863</v>
      </c>
      <c r="X70" s="64">
        <f t="shared" si="37"/>
        <v>46</v>
      </c>
      <c r="Y70" s="64">
        <f t="shared" si="37"/>
        <v>10834</v>
      </c>
      <c r="Z70" s="64">
        <f t="shared" si="37"/>
        <v>244</v>
      </c>
      <c r="AA70" s="64">
        <f t="shared" si="37"/>
        <v>28</v>
      </c>
      <c r="AB70" s="64">
        <f t="shared" si="37"/>
        <v>3716</v>
      </c>
      <c r="AC70" s="64">
        <f t="shared" si="37"/>
        <v>7500</v>
      </c>
      <c r="AD70" s="64">
        <f t="shared" si="37"/>
        <v>46</v>
      </c>
      <c r="AE70" s="64">
        <f t="shared" si="37"/>
        <v>19644</v>
      </c>
      <c r="AF70" s="64">
        <f t="shared" si="37"/>
        <v>38</v>
      </c>
      <c r="AG70" s="64">
        <f t="shared" si="37"/>
        <v>28</v>
      </c>
      <c r="AH70" s="64">
        <f t="shared" si="37"/>
        <v>4260</v>
      </c>
      <c r="AI70" s="64">
        <f t="shared" si="37"/>
        <v>1499</v>
      </c>
      <c r="AJ70" s="64">
        <f t="shared" si="37"/>
        <v>46</v>
      </c>
      <c r="AK70" s="64">
        <f t="shared" si="37"/>
        <v>7200</v>
      </c>
      <c r="AL70" s="64">
        <f t="shared" si="37"/>
        <v>343</v>
      </c>
      <c r="AM70" s="64">
        <f t="shared" si="37"/>
        <v>28</v>
      </c>
      <c r="AN70" s="64">
        <f t="shared" si="37"/>
        <v>3926</v>
      </c>
      <c r="AO70" s="64">
        <f t="shared" si="37"/>
        <v>0</v>
      </c>
      <c r="AP70" s="64">
        <f t="shared" si="37"/>
        <v>46</v>
      </c>
      <c r="AQ70" s="64">
        <f t="shared" si="37"/>
        <v>13643</v>
      </c>
      <c r="AR70" s="64">
        <f t="shared" si="37"/>
        <v>418</v>
      </c>
      <c r="AS70" s="64">
        <f t="shared" si="37"/>
        <v>28</v>
      </c>
      <c r="AT70" s="64">
        <f t="shared" si="37"/>
        <v>3755</v>
      </c>
      <c r="AU70" s="64">
        <f t="shared" si="37"/>
        <v>1500</v>
      </c>
      <c r="AV70" s="64">
        <f t="shared" si="37"/>
        <v>46</v>
      </c>
      <c r="AW70" s="64">
        <f t="shared" si="37"/>
        <v>-2226</v>
      </c>
      <c r="AX70" s="64">
        <f t="shared" si="37"/>
        <v>533</v>
      </c>
      <c r="AY70" s="64">
        <f t="shared" si="37"/>
        <v>28</v>
      </c>
      <c r="AZ70" s="64">
        <f t="shared" si="37"/>
        <v>3924</v>
      </c>
      <c r="BA70" s="64">
        <f t="shared" si="37"/>
        <v>1000</v>
      </c>
      <c r="BB70" s="64">
        <f t="shared" si="37"/>
        <v>46</v>
      </c>
      <c r="BC70" s="64">
        <f t="shared" si="37"/>
        <v>11643</v>
      </c>
      <c r="BD70" s="64">
        <f t="shared" si="37"/>
        <v>236</v>
      </c>
      <c r="BE70" s="64">
        <f t="shared" si="37"/>
        <v>41</v>
      </c>
      <c r="BF70" s="64">
        <f t="shared" ref="BF70:BH70" si="39">BF69</f>
        <v>29102</v>
      </c>
      <c r="BG70" s="64">
        <f t="shared" si="39"/>
        <v>1956</v>
      </c>
      <c r="BH70" s="64">
        <f t="shared" si="39"/>
        <v>28</v>
      </c>
      <c r="BI70" s="64">
        <f t="shared" si="37"/>
        <v>3786</v>
      </c>
      <c r="BJ70" s="64">
        <f t="shared" si="37"/>
        <v>1000</v>
      </c>
      <c r="BK70" s="64">
        <f t="shared" si="37"/>
        <v>47</v>
      </c>
      <c r="BL70" s="64">
        <f t="shared" si="37"/>
        <v>3580</v>
      </c>
      <c r="BM70" s="64">
        <f t="shared" si="37"/>
        <v>600</v>
      </c>
      <c r="BN70" s="64">
        <f t="shared" si="37"/>
        <v>47</v>
      </c>
      <c r="BO70" s="64">
        <f t="shared" ref="BO70:BQ70" si="40">BO69</f>
        <v>27040</v>
      </c>
      <c r="BP70" s="64">
        <f t="shared" si="40"/>
        <v>2946</v>
      </c>
      <c r="BQ70" s="64">
        <f t="shared" si="40"/>
        <v>28</v>
      </c>
      <c r="BR70" s="64">
        <f t="shared" si="37"/>
        <v>3361</v>
      </c>
      <c r="BS70" s="64">
        <f t="shared" si="37"/>
        <v>11108</v>
      </c>
      <c r="BT70" s="64">
        <f t="shared" si="37"/>
        <v>512</v>
      </c>
      <c r="BU70" s="64">
        <f t="shared" si="37"/>
        <v>87025</v>
      </c>
      <c r="BV70" s="64">
        <f t="shared" si="37"/>
        <v>16552</v>
      </c>
      <c r="BW70" s="64">
        <f t="shared" si="37"/>
        <v>894</v>
      </c>
      <c r="BX70" s="64">
        <f t="shared" si="37"/>
        <v>42392</v>
      </c>
      <c r="BY70" s="64">
        <f t="shared" si="37"/>
        <v>16712</v>
      </c>
      <c r="BZ70" s="64">
        <f t="shared" si="37"/>
        <v>894</v>
      </c>
      <c r="CA70" s="64">
        <f t="shared" si="37"/>
        <v>43344</v>
      </c>
      <c r="CB70" s="64">
        <f t="shared" si="37"/>
        <v>18511</v>
      </c>
      <c r="CC70" s="64">
        <f t="shared" si="37"/>
        <v>981</v>
      </c>
      <c r="CD70" s="64">
        <f t="shared" si="37"/>
        <v>45263</v>
      </c>
      <c r="CE70" s="64">
        <f t="shared" si="37"/>
        <v>18757</v>
      </c>
      <c r="CF70" s="64">
        <f t="shared" si="37"/>
        <v>1077</v>
      </c>
      <c r="CG70" s="64">
        <f t="shared" si="37"/>
        <v>46939</v>
      </c>
      <c r="CH70" s="64">
        <f t="shared" si="37"/>
        <v>19855</v>
      </c>
      <c r="CI70" s="64">
        <f t="shared" si="37"/>
        <v>1183</v>
      </c>
      <c r="CJ70" s="64">
        <f t="shared" si="37"/>
        <v>48817</v>
      </c>
      <c r="CK70" s="64">
        <f t="shared" si="37"/>
        <v>20675</v>
      </c>
      <c r="CL70" s="64">
        <f t="shared" si="37"/>
        <v>1299</v>
      </c>
    </row>
    <row r="71" spans="1:90" ht="13.5" customHeight="1" x14ac:dyDescent="0.25">
      <c r="A71" s="202"/>
      <c r="B71" s="202"/>
      <c r="C71" s="202"/>
      <c r="D71" s="63"/>
      <c r="E71" s="22"/>
      <c r="F71" s="22"/>
      <c r="G71" s="63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39"/>
      <c r="CH71" s="35"/>
      <c r="CI71" s="35"/>
      <c r="CJ71" s="57"/>
      <c r="CK71" s="57"/>
      <c r="CL71" s="58"/>
    </row>
    <row r="72" spans="1:90" ht="26.25" customHeight="1" x14ac:dyDescent="0.25">
      <c r="A72" s="285" t="s">
        <v>111</v>
      </c>
      <c r="B72" s="285"/>
      <c r="C72" s="285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39"/>
      <c r="CH72" s="35"/>
      <c r="CI72" s="35"/>
      <c r="CJ72" s="57"/>
      <c r="CK72" s="57"/>
      <c r="CL72" s="58"/>
    </row>
    <row r="73" spans="1:90" ht="20.100000000000001" customHeight="1" x14ac:dyDescent="0.25">
      <c r="A73" s="24" t="s">
        <v>110</v>
      </c>
      <c r="B73" s="24" t="s">
        <v>53</v>
      </c>
      <c r="C73" s="24" t="s">
        <v>111</v>
      </c>
      <c r="D73" s="22">
        <v>109</v>
      </c>
      <c r="E73" s="22">
        <v>0</v>
      </c>
      <c r="F73" s="22">
        <v>0</v>
      </c>
      <c r="G73" s="22">
        <v>142</v>
      </c>
      <c r="H73" s="22">
        <v>0</v>
      </c>
      <c r="I73" s="22">
        <v>26</v>
      </c>
      <c r="J73" s="22">
        <v>138</v>
      </c>
      <c r="K73" s="22">
        <v>0</v>
      </c>
      <c r="L73" s="22">
        <v>0</v>
      </c>
      <c r="M73" s="22">
        <v>-18</v>
      </c>
      <c r="N73" s="22"/>
      <c r="O73" s="22">
        <v>26</v>
      </c>
      <c r="P73" s="22">
        <v>222</v>
      </c>
      <c r="Q73" s="22">
        <v>0</v>
      </c>
      <c r="R73" s="22">
        <v>0</v>
      </c>
      <c r="S73" s="22">
        <v>55</v>
      </c>
      <c r="T73" s="22"/>
      <c r="U73" s="22">
        <v>26</v>
      </c>
      <c r="V73" s="22">
        <v>679</v>
      </c>
      <c r="W73" s="22">
        <v>0</v>
      </c>
      <c r="X73" s="22">
        <v>0</v>
      </c>
      <c r="Y73" s="22">
        <v>-148</v>
      </c>
      <c r="Z73" s="22">
        <v>0</v>
      </c>
      <c r="AA73" s="22">
        <v>26</v>
      </c>
      <c r="AB73" s="22">
        <v>208</v>
      </c>
      <c r="AC73" s="22">
        <v>0</v>
      </c>
      <c r="AD73" s="22">
        <v>0</v>
      </c>
      <c r="AE73" s="22">
        <v>-167</v>
      </c>
      <c r="AF73" s="22">
        <v>0</v>
      </c>
      <c r="AG73" s="22">
        <v>26</v>
      </c>
      <c r="AH73" s="22">
        <v>122</v>
      </c>
      <c r="AI73" s="22">
        <v>0</v>
      </c>
      <c r="AJ73" s="22">
        <v>0</v>
      </c>
      <c r="AK73" s="22">
        <v>-207</v>
      </c>
      <c r="AL73" s="22"/>
      <c r="AM73" s="22">
        <v>26</v>
      </c>
      <c r="AN73" s="22">
        <v>392</v>
      </c>
      <c r="AO73" s="22">
        <v>0</v>
      </c>
      <c r="AP73" s="22">
        <v>0</v>
      </c>
      <c r="AQ73" s="22">
        <v>-237</v>
      </c>
      <c r="AR73" s="22">
        <v>0</v>
      </c>
      <c r="AS73" s="22">
        <v>26</v>
      </c>
      <c r="AT73" s="22">
        <v>136</v>
      </c>
      <c r="AU73" s="22">
        <v>0</v>
      </c>
      <c r="AV73" s="22">
        <v>0</v>
      </c>
      <c r="AW73" s="22">
        <v>395</v>
      </c>
      <c r="AX73" s="22">
        <v>0</v>
      </c>
      <c r="AY73" s="22">
        <v>26</v>
      </c>
      <c r="AZ73" s="22">
        <v>326</v>
      </c>
      <c r="BA73" s="22">
        <v>3</v>
      </c>
      <c r="BB73" s="22">
        <v>0</v>
      </c>
      <c r="BC73" s="22">
        <v>-114</v>
      </c>
      <c r="BD73" s="22"/>
      <c r="BE73" s="22">
        <v>26</v>
      </c>
      <c r="BF73" s="22">
        <v>-255</v>
      </c>
      <c r="BG73" s="22"/>
      <c r="BH73" s="22">
        <v>26</v>
      </c>
      <c r="BI73" s="22">
        <v>177</v>
      </c>
      <c r="BJ73" s="22">
        <v>0</v>
      </c>
      <c r="BK73" s="22">
        <v>0</v>
      </c>
      <c r="BL73" s="22">
        <v>132</v>
      </c>
      <c r="BM73" s="22">
        <v>0</v>
      </c>
      <c r="BN73" s="22">
        <v>0</v>
      </c>
      <c r="BO73" s="22">
        <v>-235</v>
      </c>
      <c r="BP73" s="22"/>
      <c r="BQ73" s="22">
        <v>26</v>
      </c>
      <c r="BR73" s="22">
        <f t="shared" ref="BR73:BT76" si="41">BU73-G73-M73-S73-Y73-AE73-AK73-AQ73-AT73-AZ73-BI73-BL73</f>
        <v>1009</v>
      </c>
      <c r="BS73" s="22">
        <f t="shared" si="41"/>
        <v>-3</v>
      </c>
      <c r="BT73" s="22">
        <f t="shared" si="41"/>
        <v>124</v>
      </c>
      <c r="BU73" s="22">
        <v>1200</v>
      </c>
      <c r="BV73" s="22">
        <v>0</v>
      </c>
      <c r="BW73" s="22">
        <v>306</v>
      </c>
      <c r="BX73" s="22">
        <v>3030</v>
      </c>
      <c r="BY73" s="22">
        <v>3</v>
      </c>
      <c r="BZ73" s="22">
        <v>306</v>
      </c>
      <c r="CA73" s="22">
        <v>3093</v>
      </c>
      <c r="CB73" s="22">
        <v>4</v>
      </c>
      <c r="CC73" s="22">
        <v>349</v>
      </c>
      <c r="CD73" s="22">
        <v>3230</v>
      </c>
      <c r="CE73" s="22">
        <v>4</v>
      </c>
      <c r="CF73" s="22">
        <v>398</v>
      </c>
      <c r="CG73" s="39">
        <v>3349</v>
      </c>
      <c r="CH73" s="35">
        <v>4</v>
      </c>
      <c r="CI73" s="35">
        <v>454</v>
      </c>
      <c r="CJ73" s="57">
        <v>3481</v>
      </c>
      <c r="CK73" s="57">
        <v>4</v>
      </c>
      <c r="CL73" s="58">
        <v>516</v>
      </c>
    </row>
    <row r="74" spans="1:90" ht="20.100000000000001" customHeight="1" x14ac:dyDescent="0.25">
      <c r="A74" s="24" t="s">
        <v>225</v>
      </c>
      <c r="B74" s="24" t="s">
        <v>55</v>
      </c>
      <c r="C74" s="24" t="s">
        <v>112</v>
      </c>
      <c r="D74" s="22">
        <v>417</v>
      </c>
      <c r="E74" s="22">
        <v>0</v>
      </c>
      <c r="F74" s="22">
        <v>0</v>
      </c>
      <c r="G74" s="22">
        <v>296</v>
      </c>
      <c r="H74" s="22">
        <v>0</v>
      </c>
      <c r="I74" s="22">
        <v>6</v>
      </c>
      <c r="J74" s="22">
        <v>405</v>
      </c>
      <c r="K74" s="22">
        <v>0</v>
      </c>
      <c r="L74" s="22">
        <v>0</v>
      </c>
      <c r="M74" s="22">
        <v>283</v>
      </c>
      <c r="N74" s="22"/>
      <c r="O74" s="22">
        <v>6</v>
      </c>
      <c r="P74" s="22">
        <v>401</v>
      </c>
      <c r="Q74" s="22">
        <v>0</v>
      </c>
      <c r="R74" s="22">
        <v>0</v>
      </c>
      <c r="S74" s="22">
        <v>287</v>
      </c>
      <c r="T74" s="22"/>
      <c r="U74" s="22">
        <v>6</v>
      </c>
      <c r="V74" s="22">
        <v>402</v>
      </c>
      <c r="W74" s="22">
        <v>0</v>
      </c>
      <c r="X74" s="22">
        <v>0</v>
      </c>
      <c r="Y74" s="22">
        <v>287</v>
      </c>
      <c r="Z74" s="22">
        <v>0</v>
      </c>
      <c r="AA74" s="22">
        <v>6</v>
      </c>
      <c r="AB74" s="22">
        <v>404</v>
      </c>
      <c r="AC74" s="22">
        <v>0</v>
      </c>
      <c r="AD74" s="22">
        <v>0</v>
      </c>
      <c r="AE74" s="22">
        <v>289</v>
      </c>
      <c r="AF74" s="22">
        <v>0</v>
      </c>
      <c r="AG74" s="22">
        <v>6</v>
      </c>
      <c r="AH74" s="22">
        <v>483</v>
      </c>
      <c r="AI74" s="22">
        <v>0</v>
      </c>
      <c r="AJ74" s="22">
        <v>0</v>
      </c>
      <c r="AK74" s="22">
        <v>290</v>
      </c>
      <c r="AL74" s="22"/>
      <c r="AM74" s="22">
        <v>6</v>
      </c>
      <c r="AN74" s="22">
        <v>400</v>
      </c>
      <c r="AO74" s="22">
        <v>0</v>
      </c>
      <c r="AP74" s="22">
        <v>0</v>
      </c>
      <c r="AQ74" s="22">
        <v>280</v>
      </c>
      <c r="AR74" s="22">
        <v>0</v>
      </c>
      <c r="AS74" s="22">
        <v>6</v>
      </c>
      <c r="AT74" s="22">
        <v>404</v>
      </c>
      <c r="AU74" s="22">
        <v>0</v>
      </c>
      <c r="AV74" s="22">
        <v>0</v>
      </c>
      <c r="AW74" s="22">
        <v>277</v>
      </c>
      <c r="AX74" s="22">
        <v>0</v>
      </c>
      <c r="AY74" s="22">
        <v>6</v>
      </c>
      <c r="AZ74" s="22">
        <v>403</v>
      </c>
      <c r="BA74" s="22">
        <v>0</v>
      </c>
      <c r="BB74" s="22">
        <v>0</v>
      </c>
      <c r="BC74" s="22">
        <v>285</v>
      </c>
      <c r="BD74" s="22"/>
      <c r="BE74" s="22">
        <v>6</v>
      </c>
      <c r="BF74" s="22">
        <v>363</v>
      </c>
      <c r="BG74" s="22"/>
      <c r="BH74" s="22">
        <v>6</v>
      </c>
      <c r="BI74" s="22">
        <v>402</v>
      </c>
      <c r="BJ74" s="22">
        <v>1</v>
      </c>
      <c r="BK74" s="22">
        <v>0</v>
      </c>
      <c r="BL74" s="22">
        <v>401</v>
      </c>
      <c r="BM74" s="22">
        <v>0</v>
      </c>
      <c r="BN74" s="22">
        <v>0</v>
      </c>
      <c r="BO74" s="22">
        <v>277</v>
      </c>
      <c r="BP74" s="22"/>
      <c r="BQ74" s="22">
        <v>6</v>
      </c>
      <c r="BR74" s="22">
        <f t="shared" si="41"/>
        <v>-73</v>
      </c>
      <c r="BS74" s="22">
        <f t="shared" si="41"/>
        <v>-1</v>
      </c>
      <c r="BT74" s="22">
        <f t="shared" si="41"/>
        <v>25</v>
      </c>
      <c r="BU74" s="22">
        <v>3549</v>
      </c>
      <c r="BV74" s="22">
        <v>0</v>
      </c>
      <c r="BW74" s="22">
        <v>67</v>
      </c>
      <c r="BX74" s="22">
        <v>5054</v>
      </c>
      <c r="BY74" s="22">
        <v>1</v>
      </c>
      <c r="BZ74" s="22">
        <v>67</v>
      </c>
      <c r="CA74" s="22">
        <v>5276</v>
      </c>
      <c r="CB74" s="22">
        <v>2</v>
      </c>
      <c r="CC74" s="22">
        <v>77</v>
      </c>
      <c r="CD74" s="22">
        <v>5528</v>
      </c>
      <c r="CE74" s="22">
        <v>2</v>
      </c>
      <c r="CF74" s="22">
        <v>87</v>
      </c>
      <c r="CG74" s="39">
        <v>5756</v>
      </c>
      <c r="CH74" s="35">
        <v>2</v>
      </c>
      <c r="CI74" s="35">
        <v>99</v>
      </c>
      <c r="CJ74" s="57">
        <v>6026</v>
      </c>
      <c r="CK74" s="57">
        <v>2</v>
      </c>
      <c r="CL74" s="58">
        <v>113</v>
      </c>
    </row>
    <row r="75" spans="1:90" ht="20.100000000000001" customHeight="1" x14ac:dyDescent="0.25">
      <c r="A75" s="21" t="s">
        <v>52</v>
      </c>
      <c r="B75" s="21" t="s">
        <v>56</v>
      </c>
      <c r="C75" s="21" t="s">
        <v>54</v>
      </c>
      <c r="D75" s="22">
        <v>83</v>
      </c>
      <c r="E75" s="22">
        <v>0</v>
      </c>
      <c r="F75" s="22">
        <v>2</v>
      </c>
      <c r="G75" s="22">
        <v>61</v>
      </c>
      <c r="H75" s="22">
        <v>0</v>
      </c>
      <c r="I75" s="22">
        <v>12</v>
      </c>
      <c r="J75" s="22">
        <v>291</v>
      </c>
      <c r="K75" s="22">
        <v>50</v>
      </c>
      <c r="L75" s="22">
        <v>3</v>
      </c>
      <c r="M75" s="22">
        <v>-152</v>
      </c>
      <c r="N75" s="22"/>
      <c r="O75" s="22">
        <v>14</v>
      </c>
      <c r="P75" s="22">
        <v>217</v>
      </c>
      <c r="Q75" s="22">
        <v>0</v>
      </c>
      <c r="R75" s="22">
        <v>2</v>
      </c>
      <c r="S75" s="22">
        <v>161</v>
      </c>
      <c r="T75" s="22"/>
      <c r="U75" s="22">
        <v>12</v>
      </c>
      <c r="V75" s="22">
        <v>139</v>
      </c>
      <c r="W75" s="22">
        <v>0</v>
      </c>
      <c r="X75" s="22">
        <v>5</v>
      </c>
      <c r="Y75" s="22">
        <v>161</v>
      </c>
      <c r="Z75" s="22">
        <v>0</v>
      </c>
      <c r="AA75" s="22">
        <v>15</v>
      </c>
      <c r="AB75" s="22">
        <v>109</v>
      </c>
      <c r="AC75" s="22">
        <v>80</v>
      </c>
      <c r="AD75" s="22">
        <v>5</v>
      </c>
      <c r="AE75" s="22">
        <v>141</v>
      </c>
      <c r="AF75" s="22">
        <v>20</v>
      </c>
      <c r="AG75" s="22">
        <v>12</v>
      </c>
      <c r="AH75" s="22">
        <v>99</v>
      </c>
      <c r="AI75" s="22">
        <v>61</v>
      </c>
      <c r="AJ75" s="22">
        <v>5</v>
      </c>
      <c r="AK75" s="22">
        <v>162</v>
      </c>
      <c r="AL75" s="22"/>
      <c r="AM75" s="22">
        <v>12</v>
      </c>
      <c r="AN75" s="22">
        <v>190</v>
      </c>
      <c r="AO75" s="22">
        <v>0</v>
      </c>
      <c r="AP75" s="22">
        <v>4</v>
      </c>
      <c r="AQ75" s="22">
        <v>99</v>
      </c>
      <c r="AR75" s="22">
        <v>0</v>
      </c>
      <c r="AS75" s="22">
        <v>13</v>
      </c>
      <c r="AT75" s="22">
        <v>173</v>
      </c>
      <c r="AU75" s="22">
        <v>50</v>
      </c>
      <c r="AV75" s="22">
        <v>4</v>
      </c>
      <c r="AW75" s="22">
        <v>166</v>
      </c>
      <c r="AX75" s="22">
        <v>0</v>
      </c>
      <c r="AY75" s="22">
        <v>11</v>
      </c>
      <c r="AZ75" s="22">
        <v>209</v>
      </c>
      <c r="BA75" s="22">
        <v>0</v>
      </c>
      <c r="BB75" s="22">
        <v>1</v>
      </c>
      <c r="BC75" s="22">
        <v>-374</v>
      </c>
      <c r="BD75" s="22">
        <v>5</v>
      </c>
      <c r="BE75" s="22">
        <v>11</v>
      </c>
      <c r="BF75" s="22">
        <v>104</v>
      </c>
      <c r="BG75" s="22">
        <v>58</v>
      </c>
      <c r="BH75" s="22">
        <v>11</v>
      </c>
      <c r="BI75" s="22">
        <v>57</v>
      </c>
      <c r="BJ75" s="22">
        <v>100</v>
      </c>
      <c r="BK75" s="22">
        <v>2</v>
      </c>
      <c r="BL75" s="22">
        <v>216</v>
      </c>
      <c r="BM75" s="22">
        <v>0</v>
      </c>
      <c r="BN75" s="22">
        <v>2</v>
      </c>
      <c r="BO75" s="22">
        <v>127</v>
      </c>
      <c r="BP75" s="22">
        <v>29</v>
      </c>
      <c r="BQ75" s="22">
        <v>24</v>
      </c>
      <c r="BR75" s="22">
        <f t="shared" si="41"/>
        <v>1166</v>
      </c>
      <c r="BS75" s="22">
        <f t="shared" si="41"/>
        <v>175</v>
      </c>
      <c r="BT75" s="22">
        <f t="shared" si="41"/>
        <v>59</v>
      </c>
      <c r="BU75" s="22">
        <v>2454</v>
      </c>
      <c r="BV75" s="22">
        <v>345</v>
      </c>
      <c r="BW75" s="22">
        <v>158</v>
      </c>
      <c r="BX75" s="22">
        <v>2492</v>
      </c>
      <c r="BY75" s="22">
        <v>341</v>
      </c>
      <c r="BZ75" s="22">
        <v>154</v>
      </c>
      <c r="CA75" s="22">
        <v>2550</v>
      </c>
      <c r="CB75" s="22">
        <v>387</v>
      </c>
      <c r="CC75" s="22">
        <v>172</v>
      </c>
      <c r="CD75" s="38">
        <v>2663</v>
      </c>
      <c r="CE75" s="22">
        <v>381</v>
      </c>
      <c r="CF75" s="22">
        <v>192</v>
      </c>
      <c r="CG75" s="39">
        <v>2761</v>
      </c>
      <c r="CH75" s="35">
        <v>407</v>
      </c>
      <c r="CI75" s="35">
        <v>214</v>
      </c>
      <c r="CJ75" s="57">
        <v>2871</v>
      </c>
      <c r="CK75" s="57">
        <v>427</v>
      </c>
      <c r="CL75" s="58">
        <v>238</v>
      </c>
    </row>
    <row r="76" spans="1:90" ht="27.6" customHeight="1" thickBot="1" x14ac:dyDescent="0.3">
      <c r="A76" s="24" t="s">
        <v>226</v>
      </c>
      <c r="B76" s="24" t="s">
        <v>57</v>
      </c>
      <c r="C76" s="24" t="s">
        <v>58</v>
      </c>
      <c r="D76" s="55">
        <v>207</v>
      </c>
      <c r="E76" s="22">
        <v>13</v>
      </c>
      <c r="F76" s="22">
        <v>1</v>
      </c>
      <c r="G76" s="55">
        <v>-116</v>
      </c>
      <c r="H76" s="22">
        <v>0</v>
      </c>
      <c r="I76" s="22">
        <v>30</v>
      </c>
      <c r="J76" s="22">
        <v>-133</v>
      </c>
      <c r="K76" s="22">
        <v>0</v>
      </c>
      <c r="L76" s="22">
        <v>1</v>
      </c>
      <c r="M76" s="22">
        <v>179</v>
      </c>
      <c r="N76" s="22"/>
      <c r="O76" s="22">
        <v>30</v>
      </c>
      <c r="P76" s="22">
        <v>562</v>
      </c>
      <c r="Q76" s="22">
        <v>0</v>
      </c>
      <c r="R76" s="22">
        <v>1</v>
      </c>
      <c r="S76" s="22">
        <v>84</v>
      </c>
      <c r="T76" s="22"/>
      <c r="U76" s="22">
        <v>30</v>
      </c>
      <c r="V76" s="22">
        <v>-67</v>
      </c>
      <c r="W76" s="22">
        <v>0</v>
      </c>
      <c r="X76" s="22">
        <v>1</v>
      </c>
      <c r="Y76" s="22">
        <v>147</v>
      </c>
      <c r="Z76" s="22">
        <v>0</v>
      </c>
      <c r="AA76" s="22">
        <v>30</v>
      </c>
      <c r="AB76" s="22">
        <v>268</v>
      </c>
      <c r="AC76" s="22">
        <v>0</v>
      </c>
      <c r="AD76" s="22">
        <v>1</v>
      </c>
      <c r="AE76" s="22">
        <v>172</v>
      </c>
      <c r="AF76" s="22">
        <v>0</v>
      </c>
      <c r="AG76" s="22">
        <v>30</v>
      </c>
      <c r="AH76" s="22">
        <v>547</v>
      </c>
      <c r="AI76" s="22">
        <v>0</v>
      </c>
      <c r="AJ76" s="22">
        <v>1</v>
      </c>
      <c r="AK76" s="22">
        <v>412</v>
      </c>
      <c r="AL76" s="22"/>
      <c r="AM76" s="22">
        <v>30</v>
      </c>
      <c r="AN76" s="22">
        <v>35</v>
      </c>
      <c r="AO76" s="22">
        <v>0</v>
      </c>
      <c r="AP76" s="22">
        <v>1</v>
      </c>
      <c r="AQ76" s="22">
        <v>-35</v>
      </c>
      <c r="AR76" s="22">
        <v>0</v>
      </c>
      <c r="AS76" s="22">
        <v>30</v>
      </c>
      <c r="AT76" s="22">
        <v>270</v>
      </c>
      <c r="AU76" s="22">
        <v>0</v>
      </c>
      <c r="AV76" s="22">
        <v>1</v>
      </c>
      <c r="AW76" s="22">
        <v>149</v>
      </c>
      <c r="AX76" s="22">
        <v>0</v>
      </c>
      <c r="AY76" s="22">
        <v>30</v>
      </c>
      <c r="AZ76" s="22">
        <v>539</v>
      </c>
      <c r="BA76" s="22">
        <v>0</v>
      </c>
      <c r="BB76" s="22">
        <v>958</v>
      </c>
      <c r="BC76" s="22">
        <v>378</v>
      </c>
      <c r="BD76" s="22">
        <v>10</v>
      </c>
      <c r="BE76" s="22">
        <v>30</v>
      </c>
      <c r="BF76" s="22">
        <v>-153</v>
      </c>
      <c r="BG76" s="22"/>
      <c r="BH76" s="22">
        <v>1566</v>
      </c>
      <c r="BI76" s="22">
        <v>186</v>
      </c>
      <c r="BJ76" s="22">
        <v>0</v>
      </c>
      <c r="BK76" s="22">
        <v>1</v>
      </c>
      <c r="BL76" s="22">
        <v>-85</v>
      </c>
      <c r="BM76" s="22">
        <v>0</v>
      </c>
      <c r="BN76" s="22">
        <v>1</v>
      </c>
      <c r="BO76" s="22">
        <v>210</v>
      </c>
      <c r="BP76" s="22"/>
      <c r="BQ76" s="22">
        <v>30</v>
      </c>
      <c r="BR76" s="22">
        <f t="shared" si="41"/>
        <v>796</v>
      </c>
      <c r="BS76" s="22">
        <f t="shared" si="41"/>
        <v>13</v>
      </c>
      <c r="BT76" s="22">
        <f t="shared" si="41"/>
        <v>160</v>
      </c>
      <c r="BU76" s="22">
        <v>2549</v>
      </c>
      <c r="BV76" s="22">
        <v>13</v>
      </c>
      <c r="BW76" s="22">
        <v>1331</v>
      </c>
      <c r="BX76" s="22">
        <v>3294</v>
      </c>
      <c r="BY76" s="22">
        <v>13</v>
      </c>
      <c r="BZ76" s="22">
        <v>1331</v>
      </c>
      <c r="CA76" s="22">
        <v>3364</v>
      </c>
      <c r="CB76" s="22">
        <v>15</v>
      </c>
      <c r="CC76" s="22">
        <v>1383</v>
      </c>
      <c r="CD76" s="38">
        <v>3513</v>
      </c>
      <c r="CE76" s="22">
        <v>15</v>
      </c>
      <c r="CF76" s="22">
        <v>1441</v>
      </c>
      <c r="CG76" s="39">
        <v>3642</v>
      </c>
      <c r="CH76" s="35">
        <v>16</v>
      </c>
      <c r="CI76" s="35">
        <v>1507</v>
      </c>
      <c r="CJ76" s="57">
        <v>3786</v>
      </c>
      <c r="CK76" s="57">
        <v>17</v>
      </c>
      <c r="CL76" s="58">
        <v>1583</v>
      </c>
    </row>
    <row r="77" spans="1:90" ht="27.6" customHeight="1" thickBot="1" x14ac:dyDescent="0.3">
      <c r="A77" s="285" t="s">
        <v>326</v>
      </c>
      <c r="B77" s="285"/>
      <c r="C77" s="292"/>
      <c r="D77" s="64">
        <f>SUM(D72:D76)</f>
        <v>816</v>
      </c>
      <c r="E77" s="64">
        <f t="shared" ref="E77:CL77" si="42">SUM(E72:E76)</f>
        <v>13</v>
      </c>
      <c r="F77" s="64">
        <f t="shared" si="42"/>
        <v>3</v>
      </c>
      <c r="G77" s="64">
        <f>SUM(G72:G76)</f>
        <v>383</v>
      </c>
      <c r="H77" s="64">
        <f t="shared" ref="H77:I77" si="43">SUM(H72:H76)</f>
        <v>0</v>
      </c>
      <c r="I77" s="64">
        <f t="shared" si="43"/>
        <v>74</v>
      </c>
      <c r="J77" s="64">
        <f t="shared" si="42"/>
        <v>701</v>
      </c>
      <c r="K77" s="64">
        <f t="shared" si="42"/>
        <v>50</v>
      </c>
      <c r="L77" s="64">
        <f t="shared" si="42"/>
        <v>4</v>
      </c>
      <c r="M77" s="64">
        <f t="shared" si="42"/>
        <v>292</v>
      </c>
      <c r="N77" s="64">
        <f t="shared" si="42"/>
        <v>0</v>
      </c>
      <c r="O77" s="64">
        <f t="shared" si="42"/>
        <v>76</v>
      </c>
      <c r="P77" s="64">
        <f t="shared" si="42"/>
        <v>1402</v>
      </c>
      <c r="Q77" s="64">
        <f t="shared" si="42"/>
        <v>0</v>
      </c>
      <c r="R77" s="64">
        <f t="shared" si="42"/>
        <v>3</v>
      </c>
      <c r="S77" s="64">
        <f t="shared" si="42"/>
        <v>587</v>
      </c>
      <c r="T77" s="64">
        <f t="shared" si="42"/>
        <v>0</v>
      </c>
      <c r="U77" s="64">
        <f t="shared" si="42"/>
        <v>74</v>
      </c>
      <c r="V77" s="64">
        <f t="shared" si="42"/>
        <v>1153</v>
      </c>
      <c r="W77" s="64">
        <f t="shared" si="42"/>
        <v>0</v>
      </c>
      <c r="X77" s="64">
        <f t="shared" si="42"/>
        <v>6</v>
      </c>
      <c r="Y77" s="64">
        <f t="shared" si="42"/>
        <v>447</v>
      </c>
      <c r="Z77" s="64">
        <f t="shared" si="42"/>
        <v>0</v>
      </c>
      <c r="AA77" s="64">
        <f t="shared" si="42"/>
        <v>77</v>
      </c>
      <c r="AB77" s="64">
        <f t="shared" si="42"/>
        <v>989</v>
      </c>
      <c r="AC77" s="64">
        <f t="shared" si="42"/>
        <v>80</v>
      </c>
      <c r="AD77" s="64">
        <f t="shared" si="42"/>
        <v>6</v>
      </c>
      <c r="AE77" s="64">
        <f t="shared" si="42"/>
        <v>435</v>
      </c>
      <c r="AF77" s="64">
        <f t="shared" si="42"/>
        <v>20</v>
      </c>
      <c r="AG77" s="64">
        <f t="shared" si="42"/>
        <v>74</v>
      </c>
      <c r="AH77" s="64">
        <f t="shared" si="42"/>
        <v>1251</v>
      </c>
      <c r="AI77" s="64">
        <f t="shared" si="42"/>
        <v>61</v>
      </c>
      <c r="AJ77" s="64">
        <f t="shared" si="42"/>
        <v>6</v>
      </c>
      <c r="AK77" s="64">
        <f t="shared" si="42"/>
        <v>657</v>
      </c>
      <c r="AL77" s="64">
        <f t="shared" si="42"/>
        <v>0</v>
      </c>
      <c r="AM77" s="64">
        <f t="shared" si="42"/>
        <v>74</v>
      </c>
      <c r="AN77" s="64">
        <f t="shared" si="42"/>
        <v>1017</v>
      </c>
      <c r="AO77" s="64">
        <f t="shared" si="42"/>
        <v>0</v>
      </c>
      <c r="AP77" s="64">
        <f t="shared" si="42"/>
        <v>5</v>
      </c>
      <c r="AQ77" s="64">
        <f t="shared" si="42"/>
        <v>107</v>
      </c>
      <c r="AR77" s="64">
        <f t="shared" si="42"/>
        <v>0</v>
      </c>
      <c r="AS77" s="64">
        <f t="shared" si="42"/>
        <v>75</v>
      </c>
      <c r="AT77" s="64">
        <f t="shared" si="42"/>
        <v>983</v>
      </c>
      <c r="AU77" s="64">
        <f t="shared" si="42"/>
        <v>50</v>
      </c>
      <c r="AV77" s="64">
        <f t="shared" si="42"/>
        <v>5</v>
      </c>
      <c r="AW77" s="64">
        <f t="shared" si="42"/>
        <v>987</v>
      </c>
      <c r="AX77" s="64">
        <f t="shared" si="42"/>
        <v>0</v>
      </c>
      <c r="AY77" s="64">
        <f t="shared" si="42"/>
        <v>73</v>
      </c>
      <c r="AZ77" s="64">
        <f t="shared" si="42"/>
        <v>1477</v>
      </c>
      <c r="BA77" s="64">
        <f t="shared" si="42"/>
        <v>3</v>
      </c>
      <c r="BB77" s="64">
        <f t="shared" si="42"/>
        <v>959</v>
      </c>
      <c r="BC77" s="64">
        <f t="shared" si="42"/>
        <v>175</v>
      </c>
      <c r="BD77" s="64">
        <f t="shared" si="42"/>
        <v>15</v>
      </c>
      <c r="BE77" s="64">
        <f t="shared" si="42"/>
        <v>73</v>
      </c>
      <c r="BF77" s="64">
        <f t="shared" ref="BF77:BH77" si="44">SUM(BF72:BF76)</f>
        <v>59</v>
      </c>
      <c r="BG77" s="64">
        <f t="shared" si="44"/>
        <v>58</v>
      </c>
      <c r="BH77" s="64">
        <f t="shared" si="44"/>
        <v>1609</v>
      </c>
      <c r="BI77" s="64">
        <f t="shared" si="42"/>
        <v>822</v>
      </c>
      <c r="BJ77" s="64">
        <f t="shared" si="42"/>
        <v>101</v>
      </c>
      <c r="BK77" s="64">
        <f t="shared" si="42"/>
        <v>3</v>
      </c>
      <c r="BL77" s="64">
        <f t="shared" si="42"/>
        <v>664</v>
      </c>
      <c r="BM77" s="64">
        <f t="shared" si="42"/>
        <v>0</v>
      </c>
      <c r="BN77" s="64">
        <f t="shared" si="42"/>
        <v>3</v>
      </c>
      <c r="BO77" s="64">
        <f t="shared" ref="BO77:BQ77" si="45">SUM(BO72:BO76)</f>
        <v>379</v>
      </c>
      <c r="BP77" s="64">
        <f t="shared" si="45"/>
        <v>29</v>
      </c>
      <c r="BQ77" s="64">
        <f t="shared" si="45"/>
        <v>86</v>
      </c>
      <c r="BR77" s="64">
        <f t="shared" si="42"/>
        <v>2898</v>
      </c>
      <c r="BS77" s="64">
        <f t="shared" si="42"/>
        <v>184</v>
      </c>
      <c r="BT77" s="64">
        <f t="shared" si="42"/>
        <v>368</v>
      </c>
      <c r="BU77" s="64">
        <f t="shared" si="42"/>
        <v>9752</v>
      </c>
      <c r="BV77" s="64">
        <f t="shared" si="42"/>
        <v>358</v>
      </c>
      <c r="BW77" s="64">
        <f t="shared" si="42"/>
        <v>1862</v>
      </c>
      <c r="BX77" s="64">
        <f t="shared" si="42"/>
        <v>13870</v>
      </c>
      <c r="BY77" s="64">
        <f t="shared" si="42"/>
        <v>358</v>
      </c>
      <c r="BZ77" s="64">
        <f t="shared" si="42"/>
        <v>1858</v>
      </c>
      <c r="CA77" s="64">
        <f t="shared" si="42"/>
        <v>14283</v>
      </c>
      <c r="CB77" s="64">
        <f t="shared" si="42"/>
        <v>408</v>
      </c>
      <c r="CC77" s="64">
        <f t="shared" si="42"/>
        <v>1981</v>
      </c>
      <c r="CD77" s="64">
        <f t="shared" si="42"/>
        <v>14934</v>
      </c>
      <c r="CE77" s="64">
        <f t="shared" si="42"/>
        <v>402</v>
      </c>
      <c r="CF77" s="64">
        <f t="shared" si="42"/>
        <v>2118</v>
      </c>
      <c r="CG77" s="64">
        <f t="shared" si="42"/>
        <v>15508</v>
      </c>
      <c r="CH77" s="64">
        <f t="shared" si="42"/>
        <v>429</v>
      </c>
      <c r="CI77" s="64">
        <f t="shared" si="42"/>
        <v>2274</v>
      </c>
      <c r="CJ77" s="64">
        <f t="shared" si="42"/>
        <v>16164</v>
      </c>
      <c r="CK77" s="64">
        <f t="shared" si="42"/>
        <v>450</v>
      </c>
      <c r="CL77" s="64">
        <f t="shared" si="42"/>
        <v>2450</v>
      </c>
    </row>
    <row r="78" spans="1:90" ht="27.6" customHeight="1" thickBot="1" x14ac:dyDescent="0.3">
      <c r="A78" s="282" t="s">
        <v>327</v>
      </c>
      <c r="B78" s="282"/>
      <c r="C78" s="291"/>
      <c r="D78" s="64">
        <f>D77+D70+D66+D62</f>
        <v>8246</v>
      </c>
      <c r="E78" s="64">
        <f t="shared" ref="E78:CL78" si="46">E77+E70+E66+E62</f>
        <v>13957</v>
      </c>
      <c r="F78" s="64">
        <f t="shared" si="46"/>
        <v>476</v>
      </c>
      <c r="G78" s="64">
        <f>G77+G70+G66+G62</f>
        <v>-4953</v>
      </c>
      <c r="H78" s="64">
        <f t="shared" ref="H78:I78" si="47">H77+H70+H66+H62</f>
        <v>-6371</v>
      </c>
      <c r="I78" s="64">
        <f t="shared" si="47"/>
        <v>171</v>
      </c>
      <c r="J78" s="64">
        <f t="shared" si="46"/>
        <v>7150</v>
      </c>
      <c r="K78" s="64">
        <f t="shared" si="46"/>
        <v>6076</v>
      </c>
      <c r="L78" s="64">
        <f t="shared" si="46"/>
        <v>223</v>
      </c>
      <c r="M78" s="64">
        <f t="shared" si="46"/>
        <v>1076</v>
      </c>
      <c r="N78" s="64">
        <f t="shared" si="46"/>
        <v>6558</v>
      </c>
      <c r="O78" s="64">
        <f t="shared" si="46"/>
        <v>2107</v>
      </c>
      <c r="P78" s="64">
        <f t="shared" si="46"/>
        <v>8195</v>
      </c>
      <c r="Q78" s="64">
        <f t="shared" si="46"/>
        <v>8750</v>
      </c>
      <c r="R78" s="64">
        <f t="shared" si="46"/>
        <v>1066</v>
      </c>
      <c r="S78" s="64">
        <f t="shared" si="46"/>
        <v>33230</v>
      </c>
      <c r="T78" s="64">
        <f t="shared" si="46"/>
        <v>2858</v>
      </c>
      <c r="U78" s="64">
        <f t="shared" si="46"/>
        <v>-1770</v>
      </c>
      <c r="V78" s="64">
        <f t="shared" si="46"/>
        <v>8671</v>
      </c>
      <c r="W78" s="64">
        <f t="shared" si="46"/>
        <v>8364</v>
      </c>
      <c r="X78" s="64">
        <f t="shared" si="46"/>
        <v>1011</v>
      </c>
      <c r="Y78" s="64">
        <f t="shared" si="46"/>
        <v>14223</v>
      </c>
      <c r="Z78" s="64">
        <f t="shared" si="46"/>
        <v>1941</v>
      </c>
      <c r="AA78" s="64">
        <f t="shared" si="46"/>
        <v>457</v>
      </c>
      <c r="AB78" s="64">
        <f t="shared" si="46"/>
        <v>8221</v>
      </c>
      <c r="AC78" s="64">
        <f t="shared" si="46"/>
        <v>15580</v>
      </c>
      <c r="AD78" s="64">
        <f t="shared" si="46"/>
        <v>1124</v>
      </c>
      <c r="AE78" s="64">
        <f t="shared" si="46"/>
        <v>24108</v>
      </c>
      <c r="AF78" s="64">
        <f t="shared" si="46"/>
        <v>282</v>
      </c>
      <c r="AG78" s="64">
        <f t="shared" si="46"/>
        <v>174</v>
      </c>
      <c r="AH78" s="64">
        <f t="shared" si="46"/>
        <v>9408</v>
      </c>
      <c r="AI78" s="64">
        <f t="shared" si="46"/>
        <v>4060</v>
      </c>
      <c r="AJ78" s="64">
        <f t="shared" si="46"/>
        <v>1294</v>
      </c>
      <c r="AK78" s="64">
        <f t="shared" si="46"/>
        <v>13050</v>
      </c>
      <c r="AL78" s="64">
        <f t="shared" si="46"/>
        <v>24787</v>
      </c>
      <c r="AM78" s="64">
        <f t="shared" si="46"/>
        <v>170</v>
      </c>
      <c r="AN78" s="64">
        <f t="shared" si="46"/>
        <v>8545</v>
      </c>
      <c r="AO78" s="64">
        <f t="shared" si="46"/>
        <v>5000</v>
      </c>
      <c r="AP78" s="64">
        <f t="shared" si="46"/>
        <v>1184</v>
      </c>
      <c r="AQ78" s="64">
        <f t="shared" si="46"/>
        <v>17315</v>
      </c>
      <c r="AR78" s="64">
        <f t="shared" si="46"/>
        <v>958</v>
      </c>
      <c r="AS78" s="64">
        <f t="shared" si="46"/>
        <v>307</v>
      </c>
      <c r="AT78" s="64">
        <f t="shared" si="46"/>
        <v>8155</v>
      </c>
      <c r="AU78" s="64">
        <f t="shared" si="46"/>
        <v>5789</v>
      </c>
      <c r="AV78" s="64">
        <f t="shared" si="46"/>
        <v>1124</v>
      </c>
      <c r="AW78" s="64">
        <f t="shared" si="46"/>
        <v>6467</v>
      </c>
      <c r="AX78" s="64">
        <f t="shared" si="46"/>
        <v>4008</v>
      </c>
      <c r="AY78" s="64">
        <f t="shared" si="46"/>
        <v>166</v>
      </c>
      <c r="AZ78" s="64">
        <f t="shared" si="46"/>
        <v>9134</v>
      </c>
      <c r="BA78" s="64">
        <f t="shared" si="46"/>
        <v>6003</v>
      </c>
      <c r="BB78" s="64">
        <f t="shared" si="46"/>
        <v>2144</v>
      </c>
      <c r="BC78" s="64">
        <f t="shared" si="46"/>
        <v>16846</v>
      </c>
      <c r="BD78" s="64">
        <f t="shared" si="46"/>
        <v>1924</v>
      </c>
      <c r="BE78" s="64">
        <f t="shared" si="46"/>
        <v>1477</v>
      </c>
      <c r="BF78" s="64">
        <f t="shared" ref="BF78:BH78" si="48">BF77+BF70+BF66+BF62</f>
        <v>34687</v>
      </c>
      <c r="BG78" s="64">
        <f t="shared" si="48"/>
        <v>2675</v>
      </c>
      <c r="BH78" s="64">
        <f t="shared" si="48"/>
        <v>1825</v>
      </c>
      <c r="BI78" s="64">
        <f t="shared" si="46"/>
        <v>9676</v>
      </c>
      <c r="BJ78" s="64">
        <f t="shared" si="46"/>
        <v>1101</v>
      </c>
      <c r="BK78" s="64">
        <f t="shared" si="46"/>
        <v>1067</v>
      </c>
      <c r="BL78" s="64">
        <f t="shared" si="46"/>
        <v>7900</v>
      </c>
      <c r="BM78" s="64">
        <f t="shared" si="46"/>
        <v>600</v>
      </c>
      <c r="BN78" s="64">
        <f t="shared" si="46"/>
        <v>1358</v>
      </c>
      <c r="BO78" s="64">
        <f t="shared" ref="BO78:BQ78" si="49">BO77+BO70+BO66+BO62</f>
        <v>31381</v>
      </c>
      <c r="BP78" s="64">
        <f t="shared" si="49"/>
        <v>10062</v>
      </c>
      <c r="BQ78" s="64">
        <f t="shared" si="49"/>
        <v>3019</v>
      </c>
      <c r="BR78" s="64">
        <f t="shared" si="46"/>
        <v>20794</v>
      </c>
      <c r="BS78" s="64">
        <f t="shared" si="46"/>
        <v>33389</v>
      </c>
      <c r="BT78" s="64">
        <f t="shared" si="46"/>
        <v>1411</v>
      </c>
      <c r="BU78" s="64">
        <f t="shared" si="46"/>
        <v>153708</v>
      </c>
      <c r="BV78" s="64">
        <f t="shared" si="46"/>
        <v>77895</v>
      </c>
      <c r="BW78" s="64">
        <f t="shared" si="46"/>
        <v>8720</v>
      </c>
      <c r="BX78" s="64">
        <f t="shared" si="46"/>
        <v>105830</v>
      </c>
      <c r="BY78" s="64">
        <f t="shared" si="46"/>
        <v>81605</v>
      </c>
      <c r="BZ78" s="64">
        <f t="shared" si="46"/>
        <v>15917</v>
      </c>
      <c r="CA78" s="64">
        <f t="shared" si="46"/>
        <v>108492</v>
      </c>
      <c r="CB78" s="64">
        <f t="shared" si="46"/>
        <v>63463</v>
      </c>
      <c r="CC78" s="64">
        <f t="shared" si="46"/>
        <v>18243</v>
      </c>
      <c r="CD78" s="64">
        <f t="shared" si="46"/>
        <v>113365</v>
      </c>
      <c r="CE78" s="64">
        <f t="shared" si="46"/>
        <v>63125</v>
      </c>
      <c r="CF78" s="64">
        <f t="shared" si="46"/>
        <v>21565</v>
      </c>
      <c r="CG78" s="64">
        <f t="shared" si="46"/>
        <v>117710</v>
      </c>
      <c r="CH78" s="64">
        <f t="shared" si="46"/>
        <v>63754</v>
      </c>
      <c r="CI78" s="64">
        <f t="shared" si="46"/>
        <v>23501</v>
      </c>
      <c r="CJ78" s="64">
        <f t="shared" si="46"/>
        <v>122815</v>
      </c>
      <c r="CK78" s="64">
        <f t="shared" si="46"/>
        <v>69468</v>
      </c>
      <c r="CL78" s="64">
        <f t="shared" si="46"/>
        <v>27211</v>
      </c>
    </row>
    <row r="79" spans="1:90" ht="9" customHeight="1" x14ac:dyDescent="0.25">
      <c r="A79" s="21"/>
      <c r="B79" s="21"/>
      <c r="C79" s="21"/>
      <c r="D79" s="63"/>
      <c r="E79" s="22"/>
      <c r="F79" s="22"/>
      <c r="G79" s="63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59"/>
      <c r="CK79" s="59"/>
      <c r="CL79" s="60"/>
    </row>
    <row r="80" spans="1:90" ht="32.25" customHeight="1" x14ac:dyDescent="0.25">
      <c r="A80" s="282" t="s">
        <v>227</v>
      </c>
      <c r="B80" s="282"/>
      <c r="C80" s="28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39"/>
      <c r="CH80" s="35"/>
      <c r="CI80" s="35"/>
      <c r="CJ80" s="57"/>
      <c r="CK80" s="57"/>
      <c r="CL80" s="58"/>
    </row>
    <row r="81" spans="1:90" ht="24.6" customHeight="1" x14ac:dyDescent="0.25">
      <c r="A81" s="25" t="s">
        <v>233</v>
      </c>
      <c r="B81" s="25" t="s">
        <v>61</v>
      </c>
      <c r="C81" s="25" t="s">
        <v>234</v>
      </c>
      <c r="D81" s="22">
        <v>96</v>
      </c>
      <c r="E81" s="22">
        <v>0</v>
      </c>
      <c r="F81" s="22">
        <v>17</v>
      </c>
      <c r="G81" s="22">
        <v>-338</v>
      </c>
      <c r="H81" s="22"/>
      <c r="I81" s="22">
        <v>153</v>
      </c>
      <c r="J81" s="22">
        <v>90</v>
      </c>
      <c r="K81" s="22">
        <v>150</v>
      </c>
      <c r="L81" s="22">
        <v>53</v>
      </c>
      <c r="M81" s="22">
        <v>-141</v>
      </c>
      <c r="N81" s="22"/>
      <c r="O81" s="22">
        <v>62</v>
      </c>
      <c r="P81" s="22">
        <v>109</v>
      </c>
      <c r="Q81" s="22">
        <v>0</v>
      </c>
      <c r="R81" s="22">
        <v>16</v>
      </c>
      <c r="S81" s="22">
        <v>2566</v>
      </c>
      <c r="T81" s="22"/>
      <c r="U81" s="22">
        <v>67</v>
      </c>
      <c r="V81" s="22">
        <v>207</v>
      </c>
      <c r="W81" s="22">
        <v>44</v>
      </c>
      <c r="X81" s="22">
        <v>111</v>
      </c>
      <c r="Y81" s="22">
        <v>207</v>
      </c>
      <c r="Z81" s="22"/>
      <c r="AA81" s="22">
        <v>150</v>
      </c>
      <c r="AB81" s="22">
        <v>6</v>
      </c>
      <c r="AC81" s="22">
        <v>0</v>
      </c>
      <c r="AD81" s="22">
        <v>111</v>
      </c>
      <c r="AE81" s="22">
        <v>-92</v>
      </c>
      <c r="AF81" s="22">
        <v>0</v>
      </c>
      <c r="AG81" s="22">
        <v>592</v>
      </c>
      <c r="AH81" s="22">
        <v>556</v>
      </c>
      <c r="AI81" s="22">
        <v>0</v>
      </c>
      <c r="AJ81" s="22">
        <v>119</v>
      </c>
      <c r="AK81" s="22">
        <v>610</v>
      </c>
      <c r="AL81" s="22"/>
      <c r="AM81" s="22">
        <v>309</v>
      </c>
      <c r="AN81" s="22">
        <v>19</v>
      </c>
      <c r="AO81" s="22">
        <v>0</v>
      </c>
      <c r="AP81" s="22">
        <v>74</v>
      </c>
      <c r="AQ81" s="22">
        <v>-130</v>
      </c>
      <c r="AR81" s="22">
        <v>0</v>
      </c>
      <c r="AS81" s="22">
        <v>65</v>
      </c>
      <c r="AT81" s="22">
        <v>33</v>
      </c>
      <c r="AU81" s="22">
        <v>0</v>
      </c>
      <c r="AV81" s="22">
        <v>74</v>
      </c>
      <c r="AW81" s="22">
        <v>-111</v>
      </c>
      <c r="AX81" s="22">
        <v>0</v>
      </c>
      <c r="AY81" s="22">
        <v>56</v>
      </c>
      <c r="AZ81" s="22">
        <v>-23</v>
      </c>
      <c r="BA81" s="22">
        <v>0</v>
      </c>
      <c r="BB81" s="22">
        <v>14</v>
      </c>
      <c r="BC81" s="22">
        <v>-118</v>
      </c>
      <c r="BD81" s="22"/>
      <c r="BE81" s="22">
        <v>64</v>
      </c>
      <c r="BF81" s="22">
        <v>-55</v>
      </c>
      <c r="BG81" s="22"/>
      <c r="BH81" s="22">
        <v>99</v>
      </c>
      <c r="BI81" s="22">
        <v>66</v>
      </c>
      <c r="BJ81" s="22">
        <v>0</v>
      </c>
      <c r="BK81" s="22">
        <v>47</v>
      </c>
      <c r="BL81" s="22">
        <v>25</v>
      </c>
      <c r="BM81" s="22">
        <v>0</v>
      </c>
      <c r="BN81" s="22">
        <v>51</v>
      </c>
      <c r="BO81" s="22">
        <v>168</v>
      </c>
      <c r="BP81" s="22"/>
      <c r="BQ81" s="22">
        <v>79</v>
      </c>
      <c r="BR81" s="22">
        <f t="shared" ref="BR81:BT85" si="50">BU81-G81-M81-S81-Y81-AE81-AK81-AQ81-AT81-AZ81-BI81-BL81</f>
        <v>3944</v>
      </c>
      <c r="BS81" s="22">
        <f t="shared" si="50"/>
        <v>70</v>
      </c>
      <c r="BT81" s="22">
        <f t="shared" si="50"/>
        <v>737</v>
      </c>
      <c r="BU81" s="22">
        <v>6727</v>
      </c>
      <c r="BV81" s="22">
        <v>70</v>
      </c>
      <c r="BW81" s="22">
        <v>2321</v>
      </c>
      <c r="BX81" s="22">
        <v>1845</v>
      </c>
      <c r="BY81" s="22">
        <v>194</v>
      </c>
      <c r="BZ81" s="22">
        <v>1281</v>
      </c>
      <c r="CA81" s="22">
        <v>1915</v>
      </c>
      <c r="CB81" s="22">
        <v>217</v>
      </c>
      <c r="CC81" s="22">
        <v>1378</v>
      </c>
      <c r="CD81" s="38">
        <v>1999</v>
      </c>
      <c r="CE81" s="22">
        <v>217</v>
      </c>
      <c r="CF81" s="22">
        <v>1485</v>
      </c>
      <c r="CG81" s="39">
        <v>2072</v>
      </c>
      <c r="CH81" s="35">
        <v>232</v>
      </c>
      <c r="CI81" s="35">
        <v>1603</v>
      </c>
      <c r="CJ81" s="57">
        <v>2159</v>
      </c>
      <c r="CK81" s="57">
        <v>243</v>
      </c>
      <c r="CL81" s="58">
        <v>1733</v>
      </c>
    </row>
    <row r="82" spans="1:90" ht="21.75" customHeight="1" x14ac:dyDescent="0.25">
      <c r="A82" s="25" t="s">
        <v>235</v>
      </c>
      <c r="B82" s="25" t="s">
        <v>236</v>
      </c>
      <c r="C82" s="25" t="s">
        <v>237</v>
      </c>
      <c r="D82" s="22">
        <v>250</v>
      </c>
      <c r="E82" s="22">
        <v>0</v>
      </c>
      <c r="F82" s="22">
        <v>0</v>
      </c>
      <c r="G82" s="22">
        <v>269</v>
      </c>
      <c r="H82" s="22"/>
      <c r="I82" s="22">
        <v>6</v>
      </c>
      <c r="J82" s="22">
        <v>250</v>
      </c>
      <c r="K82" s="22">
        <v>0</v>
      </c>
      <c r="L82" s="22">
        <v>0</v>
      </c>
      <c r="M82" s="22">
        <v>194</v>
      </c>
      <c r="N82" s="22"/>
      <c r="O82" s="22">
        <v>6</v>
      </c>
      <c r="P82" s="22">
        <v>250</v>
      </c>
      <c r="Q82" s="22">
        <v>0</v>
      </c>
      <c r="R82" s="22">
        <v>0</v>
      </c>
      <c r="S82" s="22">
        <v>213</v>
      </c>
      <c r="T82" s="22"/>
      <c r="U82" s="22">
        <v>6</v>
      </c>
      <c r="V82" s="22">
        <v>270</v>
      </c>
      <c r="W82" s="22">
        <v>0</v>
      </c>
      <c r="X82" s="22">
        <v>0</v>
      </c>
      <c r="Y82" s="22">
        <v>215</v>
      </c>
      <c r="Z82" s="22"/>
      <c r="AA82" s="22">
        <v>6</v>
      </c>
      <c r="AB82" s="22">
        <v>250</v>
      </c>
      <c r="AC82" s="22">
        <v>0</v>
      </c>
      <c r="AD82" s="22">
        <v>0</v>
      </c>
      <c r="AE82" s="22">
        <v>197</v>
      </c>
      <c r="AF82" s="22">
        <v>0</v>
      </c>
      <c r="AG82" s="22">
        <v>6</v>
      </c>
      <c r="AH82" s="22">
        <v>293</v>
      </c>
      <c r="AI82" s="22">
        <v>0</v>
      </c>
      <c r="AJ82" s="22">
        <v>0</v>
      </c>
      <c r="AK82" s="22">
        <v>236</v>
      </c>
      <c r="AL82" s="22"/>
      <c r="AM82" s="22">
        <v>6</v>
      </c>
      <c r="AN82" s="22">
        <v>250</v>
      </c>
      <c r="AO82" s="22">
        <v>0</v>
      </c>
      <c r="AP82" s="22">
        <v>0</v>
      </c>
      <c r="AQ82" s="22">
        <v>201</v>
      </c>
      <c r="AR82" s="22">
        <v>0</v>
      </c>
      <c r="AS82" s="22">
        <v>6</v>
      </c>
      <c r="AT82" s="22">
        <v>250</v>
      </c>
      <c r="AU82" s="22">
        <v>0</v>
      </c>
      <c r="AV82" s="22">
        <v>0</v>
      </c>
      <c r="AW82" s="22">
        <v>202</v>
      </c>
      <c r="AX82" s="22">
        <v>0</v>
      </c>
      <c r="AY82" s="22">
        <v>6</v>
      </c>
      <c r="AZ82" s="22">
        <v>257</v>
      </c>
      <c r="BA82" s="22">
        <v>0</v>
      </c>
      <c r="BB82" s="22">
        <v>0</v>
      </c>
      <c r="BC82" s="22">
        <v>168</v>
      </c>
      <c r="BD82" s="22"/>
      <c r="BE82" s="22">
        <v>6</v>
      </c>
      <c r="BF82" s="22">
        <v>177</v>
      </c>
      <c r="BG82" s="22"/>
      <c r="BH82" s="22">
        <v>6</v>
      </c>
      <c r="BI82" s="22">
        <v>297</v>
      </c>
      <c r="BJ82" s="22">
        <v>0</v>
      </c>
      <c r="BK82" s="22">
        <v>0</v>
      </c>
      <c r="BL82" s="22">
        <v>251</v>
      </c>
      <c r="BM82" s="22">
        <v>0</v>
      </c>
      <c r="BN82" s="22">
        <v>0</v>
      </c>
      <c r="BO82" s="22">
        <v>168</v>
      </c>
      <c r="BP82" s="22"/>
      <c r="BQ82" s="22">
        <v>6</v>
      </c>
      <c r="BR82" s="22">
        <f t="shared" si="50"/>
        <v>46</v>
      </c>
      <c r="BS82" s="22">
        <f t="shared" si="50"/>
        <v>0</v>
      </c>
      <c r="BT82" s="22">
        <f t="shared" si="50"/>
        <v>31</v>
      </c>
      <c r="BU82" s="22">
        <v>2626</v>
      </c>
      <c r="BV82" s="22">
        <v>0</v>
      </c>
      <c r="BW82" s="22">
        <v>73</v>
      </c>
      <c r="BX82" s="22">
        <v>3209</v>
      </c>
      <c r="BY82" s="22">
        <v>0</v>
      </c>
      <c r="BZ82" s="22">
        <v>73</v>
      </c>
      <c r="CA82" s="22">
        <v>3356</v>
      </c>
      <c r="CB82" s="22">
        <v>0</v>
      </c>
      <c r="CC82" s="22">
        <v>83</v>
      </c>
      <c r="CD82" s="22">
        <v>3521</v>
      </c>
      <c r="CE82" s="22">
        <v>0</v>
      </c>
      <c r="CF82" s="22">
        <v>95</v>
      </c>
      <c r="CG82" s="39">
        <v>3638</v>
      </c>
      <c r="CH82" s="35"/>
      <c r="CI82" s="35">
        <v>108</v>
      </c>
      <c r="CJ82" s="57">
        <v>3809</v>
      </c>
      <c r="CK82" s="57"/>
      <c r="CL82" s="58">
        <v>122</v>
      </c>
    </row>
    <row r="83" spans="1:90" ht="20.100000000000001" customHeight="1" x14ac:dyDescent="0.25">
      <c r="A83" s="21" t="s">
        <v>228</v>
      </c>
      <c r="B83" s="21" t="s">
        <v>131</v>
      </c>
      <c r="C83" s="21" t="s">
        <v>130</v>
      </c>
      <c r="D83" s="22">
        <v>1</v>
      </c>
      <c r="E83" s="22">
        <v>0</v>
      </c>
      <c r="F83" s="22">
        <v>0</v>
      </c>
      <c r="G83" s="22">
        <v>54</v>
      </c>
      <c r="H83" s="22"/>
      <c r="I83" s="22"/>
      <c r="J83" s="22">
        <v>6</v>
      </c>
      <c r="K83" s="22">
        <v>0</v>
      </c>
      <c r="L83" s="22">
        <v>2500</v>
      </c>
      <c r="M83" s="22">
        <v>230</v>
      </c>
      <c r="N83" s="22"/>
      <c r="O83" s="22"/>
      <c r="P83" s="22">
        <v>44</v>
      </c>
      <c r="Q83" s="22">
        <v>0</v>
      </c>
      <c r="R83" s="22">
        <v>0</v>
      </c>
      <c r="S83" s="22">
        <v>122</v>
      </c>
      <c r="T83" s="22"/>
      <c r="U83" s="22">
        <v>406</v>
      </c>
      <c r="V83" s="22">
        <v>0</v>
      </c>
      <c r="W83" s="22">
        <v>0</v>
      </c>
      <c r="X83" s="22">
        <v>0</v>
      </c>
      <c r="Y83" s="22">
        <v>135</v>
      </c>
      <c r="Z83" s="22"/>
      <c r="AA83" s="22">
        <v>135</v>
      </c>
      <c r="AB83" s="22">
        <v>0</v>
      </c>
      <c r="AC83" s="22">
        <v>0</v>
      </c>
      <c r="AD83" s="22">
        <v>0</v>
      </c>
      <c r="AE83" s="22">
        <v>131</v>
      </c>
      <c r="AF83" s="22">
        <v>0</v>
      </c>
      <c r="AG83" s="22">
        <v>131</v>
      </c>
      <c r="AH83" s="22">
        <v>0</v>
      </c>
      <c r="AI83" s="22">
        <v>0</v>
      </c>
      <c r="AJ83" s="22">
        <v>0</v>
      </c>
      <c r="AK83" s="22">
        <v>73</v>
      </c>
      <c r="AL83" s="22"/>
      <c r="AM83" s="22">
        <v>73</v>
      </c>
      <c r="AN83" s="22">
        <v>0</v>
      </c>
      <c r="AO83" s="22">
        <v>0</v>
      </c>
      <c r="AP83" s="22">
        <v>0</v>
      </c>
      <c r="AQ83" s="22">
        <v>61</v>
      </c>
      <c r="AR83" s="22">
        <v>0</v>
      </c>
      <c r="AS83" s="22">
        <v>61</v>
      </c>
      <c r="AT83" s="22">
        <v>0</v>
      </c>
      <c r="AU83" s="22">
        <v>0</v>
      </c>
      <c r="AV83" s="22">
        <v>0</v>
      </c>
      <c r="AW83" s="22">
        <v>54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86</v>
      </c>
      <c r="BD83" s="22"/>
      <c r="BE83" s="22">
        <v>141</v>
      </c>
      <c r="BF83" s="22">
        <v>52</v>
      </c>
      <c r="BG83" s="22"/>
      <c r="BH83" s="22">
        <v>52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230</v>
      </c>
      <c r="BP83" s="22"/>
      <c r="BQ83" s="22">
        <v>230</v>
      </c>
      <c r="BR83" s="22">
        <f t="shared" si="50"/>
        <v>1694</v>
      </c>
      <c r="BS83" s="22">
        <f t="shared" si="50"/>
        <v>0</v>
      </c>
      <c r="BT83" s="22">
        <f t="shared" si="50"/>
        <v>1694</v>
      </c>
      <c r="BU83" s="22">
        <v>2500</v>
      </c>
      <c r="BV83" s="22">
        <v>0</v>
      </c>
      <c r="BW83" s="22">
        <v>2500</v>
      </c>
      <c r="BX83" s="22">
        <v>2500</v>
      </c>
      <c r="BY83" s="22">
        <v>0</v>
      </c>
      <c r="BZ83" s="22">
        <v>2500</v>
      </c>
      <c r="CA83" s="22">
        <v>2500</v>
      </c>
      <c r="CB83" s="22">
        <v>0</v>
      </c>
      <c r="CC83" s="22">
        <v>2500</v>
      </c>
      <c r="CD83" s="22">
        <v>2638</v>
      </c>
      <c r="CE83" s="22">
        <v>0</v>
      </c>
      <c r="CF83" s="22">
        <v>2638</v>
      </c>
      <c r="CG83" s="39">
        <v>2638</v>
      </c>
      <c r="CH83" s="35"/>
      <c r="CI83" s="35">
        <v>2638</v>
      </c>
      <c r="CJ83" s="57">
        <v>2638</v>
      </c>
      <c r="CK83" s="57"/>
      <c r="CL83" s="58">
        <v>2638</v>
      </c>
    </row>
    <row r="84" spans="1:90" ht="20.100000000000001" customHeight="1" x14ac:dyDescent="0.25">
      <c r="A84" s="21" t="s">
        <v>229</v>
      </c>
      <c r="B84" s="21" t="s">
        <v>59</v>
      </c>
      <c r="C84" s="21" t="s">
        <v>60</v>
      </c>
      <c r="D84" s="22">
        <v>-4123</v>
      </c>
      <c r="E84" s="22">
        <v>0</v>
      </c>
      <c r="F84" s="22">
        <v>181663</v>
      </c>
      <c r="G84" s="22">
        <v>-11905</v>
      </c>
      <c r="H84" s="22"/>
      <c r="I84" s="22">
        <v>203775</v>
      </c>
      <c r="J84" s="22">
        <v>-874</v>
      </c>
      <c r="K84" s="22">
        <v>0</v>
      </c>
      <c r="L84" s="22">
        <v>68505</v>
      </c>
      <c r="M84" s="22">
        <v>-8920</v>
      </c>
      <c r="N84" s="22"/>
      <c r="O84" s="22">
        <v>63991</v>
      </c>
      <c r="P84" s="22">
        <v>-1527</v>
      </c>
      <c r="Q84" s="22">
        <v>0</v>
      </c>
      <c r="R84" s="22">
        <v>66911</v>
      </c>
      <c r="S84" s="22">
        <v>-7163</v>
      </c>
      <c r="T84" s="22"/>
      <c r="U84" s="22">
        <v>55763</v>
      </c>
      <c r="V84" s="22">
        <v>-554</v>
      </c>
      <c r="W84" s="22">
        <v>0</v>
      </c>
      <c r="X84" s="22">
        <v>51740</v>
      </c>
      <c r="Y84" s="22">
        <v>-8262</v>
      </c>
      <c r="Z84" s="22"/>
      <c r="AA84" s="22">
        <v>31044</v>
      </c>
      <c r="AB84" s="22">
        <v>479</v>
      </c>
      <c r="AC84" s="22">
        <v>150</v>
      </c>
      <c r="AD84" s="22">
        <v>44970</v>
      </c>
      <c r="AE84" s="22">
        <v>-7378</v>
      </c>
      <c r="AF84" s="22">
        <v>16</v>
      </c>
      <c r="AG84" s="22">
        <v>62831</v>
      </c>
      <c r="AH84" s="22">
        <v>352</v>
      </c>
      <c r="AI84" s="22">
        <v>0</v>
      </c>
      <c r="AJ84" s="22">
        <v>111535</v>
      </c>
      <c r="AK84" s="22">
        <v>-8326</v>
      </c>
      <c r="AL84" s="22">
        <v>12</v>
      </c>
      <c r="AM84" s="22">
        <v>124960</v>
      </c>
      <c r="AN84" s="22">
        <v>1603</v>
      </c>
      <c r="AO84" s="22">
        <v>0</v>
      </c>
      <c r="AP84" s="22">
        <v>61507</v>
      </c>
      <c r="AQ84" s="22">
        <v>-7204</v>
      </c>
      <c r="AR84" s="22">
        <v>0</v>
      </c>
      <c r="AS84" s="22">
        <v>53925</v>
      </c>
      <c r="AT84" s="22">
        <v>-394</v>
      </c>
      <c r="AU84" s="22">
        <v>63</v>
      </c>
      <c r="AV84" s="22">
        <v>83011</v>
      </c>
      <c r="AW84" s="22">
        <v>-7077</v>
      </c>
      <c r="AX84" s="22">
        <v>0</v>
      </c>
      <c r="AY84" s="22">
        <v>54963</v>
      </c>
      <c r="AZ84" s="22">
        <v>1902</v>
      </c>
      <c r="BA84" s="22">
        <v>0</v>
      </c>
      <c r="BB84" s="22">
        <v>126133</v>
      </c>
      <c r="BC84" s="22">
        <v>-8962</v>
      </c>
      <c r="BD84" s="22"/>
      <c r="BE84" s="22">
        <v>107519</v>
      </c>
      <c r="BF84" s="22">
        <v>-12135</v>
      </c>
      <c r="BG84" s="22"/>
      <c r="BH84" s="22">
        <v>58252</v>
      </c>
      <c r="BI84" s="22">
        <v>40</v>
      </c>
      <c r="BJ84" s="22">
        <v>0</v>
      </c>
      <c r="BK84" s="22">
        <v>66305</v>
      </c>
      <c r="BL84" s="22">
        <v>2353</v>
      </c>
      <c r="BM84" s="22">
        <v>0</v>
      </c>
      <c r="BN84" s="22">
        <v>83016</v>
      </c>
      <c r="BO84" s="22">
        <v>-9751</v>
      </c>
      <c r="BP84" s="22"/>
      <c r="BQ84" s="22">
        <v>57290</v>
      </c>
      <c r="BR84" s="22">
        <f t="shared" si="50"/>
        <v>-9518</v>
      </c>
      <c r="BS84" s="22">
        <f t="shared" si="50"/>
        <v>122</v>
      </c>
      <c r="BT84" s="22">
        <f t="shared" si="50"/>
        <v>19333</v>
      </c>
      <c r="BU84" s="22">
        <v>-64775</v>
      </c>
      <c r="BV84" s="22">
        <v>213</v>
      </c>
      <c r="BW84" s="22">
        <v>974087</v>
      </c>
      <c r="BX84" s="22">
        <v>7981</v>
      </c>
      <c r="BY84" s="22">
        <v>213</v>
      </c>
      <c r="BZ84" s="22">
        <v>1019589</v>
      </c>
      <c r="CA84" s="22">
        <v>8769</v>
      </c>
      <c r="CB84" s="22">
        <v>242</v>
      </c>
      <c r="CC84" s="22">
        <v>1079257</v>
      </c>
      <c r="CD84" s="38">
        <v>10454</v>
      </c>
      <c r="CE84" s="22">
        <v>238</v>
      </c>
      <c r="CF84" s="22">
        <v>1148859</v>
      </c>
      <c r="CG84" s="39">
        <v>11368</v>
      </c>
      <c r="CH84" s="35">
        <v>255</v>
      </c>
      <c r="CI84" s="35">
        <v>1197293</v>
      </c>
      <c r="CJ84" s="57">
        <v>14217</v>
      </c>
      <c r="CK84" s="57">
        <v>267</v>
      </c>
      <c r="CL84" s="58">
        <v>1265664</v>
      </c>
    </row>
    <row r="85" spans="1:90" ht="20.100000000000001" customHeight="1" thickBot="1" x14ac:dyDescent="0.3">
      <c r="A85" s="24" t="s">
        <v>230</v>
      </c>
      <c r="B85" s="24" t="s">
        <v>231</v>
      </c>
      <c r="C85" s="24" t="s">
        <v>232</v>
      </c>
      <c r="D85" s="55">
        <v>646</v>
      </c>
      <c r="E85" s="22">
        <v>0</v>
      </c>
      <c r="F85" s="22">
        <v>0</v>
      </c>
      <c r="G85" s="55">
        <v>1139</v>
      </c>
      <c r="H85" s="22"/>
      <c r="I85" s="22">
        <v>4</v>
      </c>
      <c r="J85" s="22">
        <v>848</v>
      </c>
      <c r="K85" s="22">
        <v>0</v>
      </c>
      <c r="L85" s="22">
        <v>0</v>
      </c>
      <c r="M85" s="22">
        <v>756</v>
      </c>
      <c r="N85" s="22"/>
      <c r="O85" s="22">
        <v>4</v>
      </c>
      <c r="P85" s="22">
        <v>645</v>
      </c>
      <c r="Q85" s="22">
        <v>0</v>
      </c>
      <c r="R85" s="22">
        <v>0</v>
      </c>
      <c r="S85" s="22">
        <v>598</v>
      </c>
      <c r="T85" s="22"/>
      <c r="U85" s="22">
        <v>4</v>
      </c>
      <c r="V85" s="22">
        <v>645</v>
      </c>
      <c r="W85" s="22">
        <v>0</v>
      </c>
      <c r="X85" s="22">
        <v>0</v>
      </c>
      <c r="Y85" s="22">
        <v>685</v>
      </c>
      <c r="Z85" s="22"/>
      <c r="AA85" s="22">
        <v>4</v>
      </c>
      <c r="AB85" s="22">
        <v>865</v>
      </c>
      <c r="AC85" s="22">
        <v>0</v>
      </c>
      <c r="AD85" s="22">
        <v>0</v>
      </c>
      <c r="AE85" s="22">
        <v>213</v>
      </c>
      <c r="AF85" s="22">
        <v>0</v>
      </c>
      <c r="AG85" s="22">
        <v>4</v>
      </c>
      <c r="AH85" s="22">
        <v>673</v>
      </c>
      <c r="AI85" s="22">
        <v>0</v>
      </c>
      <c r="AJ85" s="22">
        <v>0</v>
      </c>
      <c r="AK85" s="22">
        <v>603</v>
      </c>
      <c r="AL85" s="22"/>
      <c r="AM85" s="22">
        <v>4</v>
      </c>
      <c r="AN85" s="22">
        <v>773</v>
      </c>
      <c r="AO85" s="22">
        <v>0</v>
      </c>
      <c r="AP85" s="22">
        <v>0</v>
      </c>
      <c r="AQ85" s="22">
        <v>680</v>
      </c>
      <c r="AR85" s="22">
        <v>0</v>
      </c>
      <c r="AS85" s="22">
        <v>4</v>
      </c>
      <c r="AT85" s="22">
        <v>645</v>
      </c>
      <c r="AU85" s="22">
        <v>0</v>
      </c>
      <c r="AV85" s="22">
        <v>0</v>
      </c>
      <c r="AW85" s="22">
        <v>602</v>
      </c>
      <c r="AX85" s="22">
        <v>0</v>
      </c>
      <c r="AY85" s="22">
        <v>4</v>
      </c>
      <c r="AZ85" s="22">
        <v>980</v>
      </c>
      <c r="BA85" s="22">
        <v>0</v>
      </c>
      <c r="BB85" s="22">
        <v>0</v>
      </c>
      <c r="BC85" s="22">
        <v>625</v>
      </c>
      <c r="BD85" s="22"/>
      <c r="BE85" s="22">
        <v>4</v>
      </c>
      <c r="BF85" s="22">
        <v>603</v>
      </c>
      <c r="BG85" s="22"/>
      <c r="BH85" s="22">
        <v>4</v>
      </c>
      <c r="BI85" s="22">
        <v>646</v>
      </c>
      <c r="BJ85" s="22">
        <v>0</v>
      </c>
      <c r="BK85" s="22">
        <v>0</v>
      </c>
      <c r="BL85" s="22">
        <v>1024</v>
      </c>
      <c r="BM85" s="22">
        <v>0</v>
      </c>
      <c r="BN85" s="22">
        <v>0</v>
      </c>
      <c r="BO85" s="22">
        <v>619</v>
      </c>
      <c r="BP85" s="22"/>
      <c r="BQ85" s="22">
        <v>4</v>
      </c>
      <c r="BR85" s="22">
        <f t="shared" si="50"/>
        <v>1788</v>
      </c>
      <c r="BS85" s="22">
        <f t="shared" si="50"/>
        <v>0</v>
      </c>
      <c r="BT85" s="22">
        <f t="shared" si="50"/>
        <v>18</v>
      </c>
      <c r="BU85" s="22">
        <v>9757</v>
      </c>
      <c r="BV85" s="22">
        <v>0</v>
      </c>
      <c r="BW85" s="22">
        <v>46</v>
      </c>
      <c r="BX85" s="22">
        <v>9611</v>
      </c>
      <c r="BY85" s="22">
        <v>0</v>
      </c>
      <c r="BZ85" s="22">
        <v>46</v>
      </c>
      <c r="CA85" s="22">
        <v>10035</v>
      </c>
      <c r="CB85" s="22">
        <v>0</v>
      </c>
      <c r="CC85" s="22">
        <v>52</v>
      </c>
      <c r="CD85" s="22">
        <v>10488</v>
      </c>
      <c r="CE85" s="22">
        <v>0</v>
      </c>
      <c r="CF85" s="22">
        <v>59</v>
      </c>
      <c r="CG85" s="39">
        <v>10874</v>
      </c>
      <c r="CH85" s="35"/>
      <c r="CI85" s="35">
        <v>67</v>
      </c>
      <c r="CJ85" s="57">
        <v>11355</v>
      </c>
      <c r="CK85" s="57"/>
      <c r="CL85" s="58">
        <v>77</v>
      </c>
    </row>
    <row r="86" spans="1:90" ht="20.100000000000001" customHeight="1" thickBot="1" x14ac:dyDescent="0.3">
      <c r="A86" s="282" t="s">
        <v>328</v>
      </c>
      <c r="B86" s="282"/>
      <c r="C86" s="291"/>
      <c r="D86" s="64">
        <f>SUM(D81:D85)</f>
        <v>-3130</v>
      </c>
      <c r="E86" s="64">
        <f t="shared" ref="E86:CL86" si="51">SUM(E81:E85)</f>
        <v>0</v>
      </c>
      <c r="F86" s="64">
        <f t="shared" si="51"/>
        <v>181680</v>
      </c>
      <c r="G86" s="64">
        <f>SUM(G81:G85)</f>
        <v>-10781</v>
      </c>
      <c r="H86" s="64">
        <f t="shared" ref="H86:I86" si="52">SUM(H81:H85)</f>
        <v>0</v>
      </c>
      <c r="I86" s="64">
        <f t="shared" si="52"/>
        <v>203938</v>
      </c>
      <c r="J86" s="64">
        <f t="shared" si="51"/>
        <v>320</v>
      </c>
      <c r="K86" s="64">
        <f t="shared" si="51"/>
        <v>150</v>
      </c>
      <c r="L86" s="64">
        <f t="shared" si="51"/>
        <v>71058</v>
      </c>
      <c r="M86" s="64">
        <f t="shared" si="51"/>
        <v>-7881</v>
      </c>
      <c r="N86" s="64">
        <f t="shared" si="51"/>
        <v>0</v>
      </c>
      <c r="O86" s="64">
        <f t="shared" si="51"/>
        <v>64063</v>
      </c>
      <c r="P86" s="64">
        <f t="shared" si="51"/>
        <v>-479</v>
      </c>
      <c r="Q86" s="64">
        <f t="shared" si="51"/>
        <v>0</v>
      </c>
      <c r="R86" s="64">
        <f t="shared" si="51"/>
        <v>66927</v>
      </c>
      <c r="S86" s="64">
        <f t="shared" si="51"/>
        <v>-3664</v>
      </c>
      <c r="T86" s="64">
        <f t="shared" si="51"/>
        <v>0</v>
      </c>
      <c r="U86" s="64">
        <f t="shared" si="51"/>
        <v>56246</v>
      </c>
      <c r="V86" s="64">
        <f t="shared" si="51"/>
        <v>568</v>
      </c>
      <c r="W86" s="64">
        <f t="shared" si="51"/>
        <v>44</v>
      </c>
      <c r="X86" s="64">
        <f t="shared" si="51"/>
        <v>51851</v>
      </c>
      <c r="Y86" s="64">
        <f t="shared" si="51"/>
        <v>-7020</v>
      </c>
      <c r="Z86" s="64">
        <f t="shared" si="51"/>
        <v>0</v>
      </c>
      <c r="AA86" s="64">
        <f t="shared" si="51"/>
        <v>31339</v>
      </c>
      <c r="AB86" s="64">
        <f t="shared" si="51"/>
        <v>1600</v>
      </c>
      <c r="AC86" s="64">
        <f t="shared" si="51"/>
        <v>150</v>
      </c>
      <c r="AD86" s="64">
        <f t="shared" si="51"/>
        <v>45081</v>
      </c>
      <c r="AE86" s="64">
        <f t="shared" si="51"/>
        <v>-6929</v>
      </c>
      <c r="AF86" s="64">
        <f t="shared" si="51"/>
        <v>16</v>
      </c>
      <c r="AG86" s="64">
        <f t="shared" si="51"/>
        <v>63564</v>
      </c>
      <c r="AH86" s="64">
        <f t="shared" si="51"/>
        <v>1874</v>
      </c>
      <c r="AI86" s="64">
        <f t="shared" si="51"/>
        <v>0</v>
      </c>
      <c r="AJ86" s="64">
        <f t="shared" si="51"/>
        <v>111654</v>
      </c>
      <c r="AK86" s="64">
        <f t="shared" si="51"/>
        <v>-6804</v>
      </c>
      <c r="AL86" s="64">
        <f t="shared" si="51"/>
        <v>12</v>
      </c>
      <c r="AM86" s="64">
        <f t="shared" si="51"/>
        <v>125352</v>
      </c>
      <c r="AN86" s="64">
        <f t="shared" si="51"/>
        <v>2645</v>
      </c>
      <c r="AO86" s="64">
        <f t="shared" si="51"/>
        <v>0</v>
      </c>
      <c r="AP86" s="64">
        <f t="shared" si="51"/>
        <v>61581</v>
      </c>
      <c r="AQ86" s="64">
        <f t="shared" si="51"/>
        <v>-6392</v>
      </c>
      <c r="AR86" s="64">
        <f t="shared" si="51"/>
        <v>0</v>
      </c>
      <c r="AS86" s="64">
        <f t="shared" si="51"/>
        <v>54061</v>
      </c>
      <c r="AT86" s="64">
        <f t="shared" si="51"/>
        <v>534</v>
      </c>
      <c r="AU86" s="64">
        <f t="shared" si="51"/>
        <v>63</v>
      </c>
      <c r="AV86" s="64">
        <f t="shared" si="51"/>
        <v>83085</v>
      </c>
      <c r="AW86" s="64">
        <f t="shared" si="51"/>
        <v>-6330</v>
      </c>
      <c r="AX86" s="64">
        <f t="shared" si="51"/>
        <v>0</v>
      </c>
      <c r="AY86" s="64">
        <f t="shared" si="51"/>
        <v>55029</v>
      </c>
      <c r="AZ86" s="64">
        <f t="shared" si="51"/>
        <v>3116</v>
      </c>
      <c r="BA86" s="64">
        <f t="shared" si="51"/>
        <v>0</v>
      </c>
      <c r="BB86" s="64">
        <f t="shared" si="51"/>
        <v>126147</v>
      </c>
      <c r="BC86" s="64">
        <f t="shared" si="51"/>
        <v>-8201</v>
      </c>
      <c r="BD86" s="64">
        <f t="shared" si="51"/>
        <v>0</v>
      </c>
      <c r="BE86" s="64">
        <f t="shared" si="51"/>
        <v>107734</v>
      </c>
      <c r="BF86" s="64">
        <f t="shared" ref="BF86:BH86" si="53">SUM(BF81:BF85)</f>
        <v>-11358</v>
      </c>
      <c r="BG86" s="64">
        <f t="shared" si="53"/>
        <v>0</v>
      </c>
      <c r="BH86" s="64">
        <f t="shared" si="53"/>
        <v>58413</v>
      </c>
      <c r="BI86" s="64">
        <f t="shared" si="51"/>
        <v>1049</v>
      </c>
      <c r="BJ86" s="64">
        <f t="shared" si="51"/>
        <v>0</v>
      </c>
      <c r="BK86" s="64">
        <f t="shared" si="51"/>
        <v>66352</v>
      </c>
      <c r="BL86" s="64">
        <f t="shared" si="51"/>
        <v>3653</v>
      </c>
      <c r="BM86" s="64">
        <f t="shared" si="51"/>
        <v>0</v>
      </c>
      <c r="BN86" s="64">
        <f t="shared" si="51"/>
        <v>83067</v>
      </c>
      <c r="BO86" s="64">
        <f t="shared" ref="BO86:BQ86" si="54">SUM(BO81:BO85)</f>
        <v>-8566</v>
      </c>
      <c r="BP86" s="64">
        <f t="shared" si="54"/>
        <v>0</v>
      </c>
      <c r="BQ86" s="64">
        <f t="shared" si="54"/>
        <v>57609</v>
      </c>
      <c r="BR86" s="64">
        <f t="shared" si="51"/>
        <v>-2046</v>
      </c>
      <c r="BS86" s="64">
        <f t="shared" si="51"/>
        <v>192</v>
      </c>
      <c r="BT86" s="64">
        <f t="shared" si="51"/>
        <v>21813</v>
      </c>
      <c r="BU86" s="64">
        <f t="shared" si="51"/>
        <v>-43165</v>
      </c>
      <c r="BV86" s="64">
        <f t="shared" si="51"/>
        <v>283</v>
      </c>
      <c r="BW86" s="64">
        <f t="shared" si="51"/>
        <v>979027</v>
      </c>
      <c r="BX86" s="64">
        <f t="shared" si="51"/>
        <v>25146</v>
      </c>
      <c r="BY86" s="64">
        <f t="shared" si="51"/>
        <v>407</v>
      </c>
      <c r="BZ86" s="64">
        <f t="shared" si="51"/>
        <v>1023489</v>
      </c>
      <c r="CA86" s="64">
        <f t="shared" si="51"/>
        <v>26575</v>
      </c>
      <c r="CB86" s="64">
        <f t="shared" si="51"/>
        <v>459</v>
      </c>
      <c r="CC86" s="64">
        <f t="shared" si="51"/>
        <v>1083270</v>
      </c>
      <c r="CD86" s="64">
        <f t="shared" si="51"/>
        <v>29100</v>
      </c>
      <c r="CE86" s="64">
        <f t="shared" si="51"/>
        <v>455</v>
      </c>
      <c r="CF86" s="64">
        <f t="shared" si="51"/>
        <v>1153136</v>
      </c>
      <c r="CG86" s="64">
        <f t="shared" si="51"/>
        <v>30590</v>
      </c>
      <c r="CH86" s="64">
        <f t="shared" si="51"/>
        <v>487</v>
      </c>
      <c r="CI86" s="64">
        <f t="shared" si="51"/>
        <v>1201709</v>
      </c>
      <c r="CJ86" s="64">
        <f t="shared" si="51"/>
        <v>34178</v>
      </c>
      <c r="CK86" s="64">
        <f t="shared" si="51"/>
        <v>510</v>
      </c>
      <c r="CL86" s="64">
        <f t="shared" si="51"/>
        <v>1270234</v>
      </c>
    </row>
    <row r="87" spans="1:90" ht="9" customHeight="1" x14ac:dyDescent="0.25">
      <c r="A87" s="23"/>
      <c r="B87" s="23"/>
      <c r="C87" s="23"/>
      <c r="D87" s="63"/>
      <c r="E87" s="22"/>
      <c r="F87" s="22"/>
      <c r="G87" s="63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59"/>
      <c r="CK87" s="59"/>
      <c r="CL87" s="60"/>
    </row>
    <row r="88" spans="1:90" ht="33.75" customHeight="1" x14ac:dyDescent="0.25">
      <c r="A88" s="282" t="s">
        <v>238</v>
      </c>
      <c r="B88" s="282"/>
      <c r="C88" s="282"/>
      <c r="D88" s="22">
        <v>0</v>
      </c>
      <c r="E88" s="22">
        <v>0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39"/>
      <c r="CH88" s="35"/>
      <c r="CI88" s="35"/>
      <c r="CJ88" s="57"/>
      <c r="CK88" s="57"/>
      <c r="CL88" s="58"/>
    </row>
    <row r="89" spans="1:90" ht="24.75" customHeight="1" x14ac:dyDescent="0.25">
      <c r="A89" s="285" t="s">
        <v>239</v>
      </c>
      <c r="B89" s="285"/>
      <c r="C89" s="285"/>
      <c r="D89" s="22">
        <v>0</v>
      </c>
      <c r="E89" s="22">
        <v>0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39"/>
      <c r="CH89" s="35"/>
      <c r="CI89" s="35"/>
      <c r="CJ89" s="57"/>
      <c r="CK89" s="57"/>
      <c r="CL89" s="58"/>
    </row>
    <row r="90" spans="1:90" ht="20.100000000000001" customHeight="1" x14ac:dyDescent="0.25">
      <c r="A90" s="21" t="s">
        <v>240</v>
      </c>
      <c r="B90" s="21" t="s">
        <v>70</v>
      </c>
      <c r="C90" s="21" t="s">
        <v>241</v>
      </c>
      <c r="D90" s="22">
        <v>2144</v>
      </c>
      <c r="E90" s="22">
        <v>0</v>
      </c>
      <c r="F90" s="22">
        <v>0</v>
      </c>
      <c r="G90" s="22">
        <v>2084</v>
      </c>
      <c r="H90" s="22"/>
      <c r="I90" s="22">
        <v>34</v>
      </c>
      <c r="J90" s="22">
        <v>3126</v>
      </c>
      <c r="K90" s="22">
        <v>0</v>
      </c>
      <c r="L90" s="22">
        <v>0</v>
      </c>
      <c r="M90" s="22">
        <v>2129</v>
      </c>
      <c r="N90" s="22"/>
      <c r="O90" s="22">
        <v>34</v>
      </c>
      <c r="P90" s="22">
        <v>2254</v>
      </c>
      <c r="Q90" s="22">
        <v>0</v>
      </c>
      <c r="R90" s="22">
        <v>0</v>
      </c>
      <c r="S90" s="22">
        <v>2912</v>
      </c>
      <c r="T90" s="22"/>
      <c r="U90" s="22">
        <v>34</v>
      </c>
      <c r="V90" s="22">
        <v>2899</v>
      </c>
      <c r="W90" s="22">
        <v>0</v>
      </c>
      <c r="X90" s="22">
        <v>0</v>
      </c>
      <c r="Y90" s="22">
        <v>2168</v>
      </c>
      <c r="Z90" s="22">
        <v>0</v>
      </c>
      <c r="AA90" s="22">
        <v>34</v>
      </c>
      <c r="AB90" s="22">
        <v>2544</v>
      </c>
      <c r="AC90" s="22">
        <v>0</v>
      </c>
      <c r="AD90" s="22">
        <v>0</v>
      </c>
      <c r="AE90" s="22">
        <v>2398</v>
      </c>
      <c r="AF90" s="22">
        <v>0</v>
      </c>
      <c r="AG90" s="22">
        <v>34</v>
      </c>
      <c r="AH90" s="22">
        <v>2788</v>
      </c>
      <c r="AI90" s="22">
        <v>0</v>
      </c>
      <c r="AJ90" s="22">
        <v>0</v>
      </c>
      <c r="AK90" s="22">
        <v>2346</v>
      </c>
      <c r="AL90" s="22"/>
      <c r="AM90" s="22">
        <v>34</v>
      </c>
      <c r="AN90" s="22">
        <v>3179</v>
      </c>
      <c r="AO90" s="22">
        <v>0</v>
      </c>
      <c r="AP90" s="22">
        <v>0</v>
      </c>
      <c r="AQ90" s="22">
        <v>3016</v>
      </c>
      <c r="AR90" s="22">
        <v>0</v>
      </c>
      <c r="AS90" s="22">
        <v>34</v>
      </c>
      <c r="AT90" s="22">
        <v>2694</v>
      </c>
      <c r="AU90" s="22">
        <v>8</v>
      </c>
      <c r="AV90" s="22">
        <v>0</v>
      </c>
      <c r="AW90" s="22">
        <v>2246</v>
      </c>
      <c r="AX90" s="22">
        <v>8</v>
      </c>
      <c r="AY90" s="22">
        <v>34</v>
      </c>
      <c r="AZ90" s="22">
        <v>2844</v>
      </c>
      <c r="BA90" s="22">
        <v>0</v>
      </c>
      <c r="BB90" s="22">
        <v>0</v>
      </c>
      <c r="BC90" s="22">
        <v>2165</v>
      </c>
      <c r="BD90" s="22"/>
      <c r="BE90" s="22">
        <v>34</v>
      </c>
      <c r="BF90" s="22">
        <v>2524</v>
      </c>
      <c r="BG90" s="22"/>
      <c r="BH90" s="22">
        <v>34</v>
      </c>
      <c r="BI90" s="22">
        <v>2582</v>
      </c>
      <c r="BJ90" s="22">
        <v>0</v>
      </c>
      <c r="BK90" s="22">
        <v>0</v>
      </c>
      <c r="BL90" s="22">
        <v>2447</v>
      </c>
      <c r="BM90" s="22">
        <v>0</v>
      </c>
      <c r="BN90" s="22">
        <v>0</v>
      </c>
      <c r="BO90" s="22">
        <v>2155</v>
      </c>
      <c r="BP90" s="22"/>
      <c r="BQ90" s="22">
        <v>34</v>
      </c>
      <c r="BR90" s="22">
        <f t="shared" ref="BR90:BT96" si="55">BU90-G90-M90-S90-Y90-AE90-AK90-AQ90-AT90-AZ90-BI90-BL90</f>
        <v>6784</v>
      </c>
      <c r="BS90" s="22">
        <f t="shared" si="55"/>
        <v>200</v>
      </c>
      <c r="BT90" s="22">
        <f t="shared" si="55"/>
        <v>166</v>
      </c>
      <c r="BU90" s="22">
        <v>34404</v>
      </c>
      <c r="BV90" s="22">
        <v>208</v>
      </c>
      <c r="BW90" s="22">
        <v>404</v>
      </c>
      <c r="BX90" s="22">
        <v>33668</v>
      </c>
      <c r="BY90" s="22">
        <v>8</v>
      </c>
      <c r="BZ90" s="22">
        <v>404</v>
      </c>
      <c r="CA90" s="22">
        <v>35084</v>
      </c>
      <c r="CB90" s="22">
        <v>664</v>
      </c>
      <c r="CC90" s="22">
        <v>462</v>
      </c>
      <c r="CD90" s="38">
        <v>36712</v>
      </c>
      <c r="CE90" s="22">
        <v>1858</v>
      </c>
      <c r="CF90" s="22">
        <v>526</v>
      </c>
      <c r="CG90" s="39">
        <v>37970</v>
      </c>
      <c r="CH90" s="35">
        <v>9</v>
      </c>
      <c r="CI90" s="35">
        <v>599</v>
      </c>
      <c r="CJ90" s="57">
        <v>39584</v>
      </c>
      <c r="CK90" s="57">
        <v>9</v>
      </c>
      <c r="CL90" s="58">
        <v>681</v>
      </c>
    </row>
    <row r="91" spans="1:90" ht="20.100000000000001" customHeight="1" x14ac:dyDescent="0.25">
      <c r="A91" s="21" t="s">
        <v>242</v>
      </c>
      <c r="B91" s="21" t="s">
        <v>71</v>
      </c>
      <c r="C91" s="21" t="s">
        <v>72</v>
      </c>
      <c r="D91" s="22">
        <v>174743</v>
      </c>
      <c r="E91" s="22">
        <v>0</v>
      </c>
      <c r="F91" s="22">
        <v>0</v>
      </c>
      <c r="G91" s="22">
        <v>155549</v>
      </c>
      <c r="H91" s="22"/>
      <c r="I91" s="22">
        <v>1</v>
      </c>
      <c r="J91" s="22">
        <v>174945</v>
      </c>
      <c r="K91" s="22">
        <v>0</v>
      </c>
      <c r="L91" s="22">
        <v>0</v>
      </c>
      <c r="M91" s="22">
        <v>161345</v>
      </c>
      <c r="N91" s="22"/>
      <c r="O91" s="22">
        <v>1</v>
      </c>
      <c r="P91" s="22">
        <v>102516</v>
      </c>
      <c r="Q91" s="22">
        <v>0</v>
      </c>
      <c r="R91" s="22">
        <v>0</v>
      </c>
      <c r="S91" s="22">
        <v>96086</v>
      </c>
      <c r="T91" s="22"/>
      <c r="U91" s="22">
        <v>1</v>
      </c>
      <c r="V91" s="22">
        <v>102866</v>
      </c>
      <c r="W91" s="22">
        <v>0</v>
      </c>
      <c r="X91" s="22">
        <v>0</v>
      </c>
      <c r="Y91" s="22">
        <v>106575</v>
      </c>
      <c r="Z91" s="22">
        <v>0</v>
      </c>
      <c r="AA91" s="22">
        <v>1</v>
      </c>
      <c r="AB91" s="22">
        <v>109167</v>
      </c>
      <c r="AC91" s="22">
        <v>1</v>
      </c>
      <c r="AD91" s="22">
        <v>0</v>
      </c>
      <c r="AE91" s="22">
        <v>112755</v>
      </c>
      <c r="AF91" s="22">
        <v>0</v>
      </c>
      <c r="AG91" s="22">
        <v>1</v>
      </c>
      <c r="AH91" s="22">
        <v>111588</v>
      </c>
      <c r="AI91" s="22">
        <v>0</v>
      </c>
      <c r="AJ91" s="22">
        <v>0</v>
      </c>
      <c r="AK91" s="22">
        <v>108827</v>
      </c>
      <c r="AL91" s="22"/>
      <c r="AM91" s="22">
        <v>1</v>
      </c>
      <c r="AN91" s="22">
        <v>116534</v>
      </c>
      <c r="AO91" s="22">
        <v>0</v>
      </c>
      <c r="AP91" s="22">
        <v>0</v>
      </c>
      <c r="AQ91" s="22">
        <v>183693</v>
      </c>
      <c r="AR91" s="22">
        <v>0</v>
      </c>
      <c r="AS91" s="22">
        <v>1</v>
      </c>
      <c r="AT91" s="22">
        <v>107313</v>
      </c>
      <c r="AU91" s="22">
        <v>0</v>
      </c>
      <c r="AV91" s="22">
        <v>0</v>
      </c>
      <c r="AW91" s="22">
        <v>106895</v>
      </c>
      <c r="AX91" s="22">
        <v>0</v>
      </c>
      <c r="AY91" s="22">
        <v>1</v>
      </c>
      <c r="AZ91" s="22">
        <v>114176</v>
      </c>
      <c r="BA91" s="22">
        <v>0</v>
      </c>
      <c r="BB91" s="22">
        <v>0</v>
      </c>
      <c r="BC91" s="22">
        <v>124732</v>
      </c>
      <c r="BD91" s="22"/>
      <c r="BE91" s="22">
        <v>1</v>
      </c>
      <c r="BF91" s="22">
        <v>113606</v>
      </c>
      <c r="BG91" s="22"/>
      <c r="BH91" s="22">
        <v>1</v>
      </c>
      <c r="BI91" s="22">
        <v>105315</v>
      </c>
      <c r="BJ91" s="22">
        <v>0</v>
      </c>
      <c r="BK91" s="22">
        <v>0</v>
      </c>
      <c r="BL91" s="22">
        <v>119047</v>
      </c>
      <c r="BM91" s="22">
        <v>0</v>
      </c>
      <c r="BN91" s="22">
        <v>0</v>
      </c>
      <c r="BO91" s="22">
        <v>123147</v>
      </c>
      <c r="BP91" s="22"/>
      <c r="BQ91" s="22">
        <v>1</v>
      </c>
      <c r="BR91" s="22">
        <f t="shared" si="55"/>
        <v>276464</v>
      </c>
      <c r="BS91" s="22">
        <f t="shared" si="55"/>
        <v>1</v>
      </c>
      <c r="BT91" s="22">
        <f t="shared" si="55"/>
        <v>0</v>
      </c>
      <c r="BU91" s="22">
        <v>1647145</v>
      </c>
      <c r="BV91" s="22">
        <v>1</v>
      </c>
      <c r="BW91" s="22">
        <v>7</v>
      </c>
      <c r="BX91" s="22">
        <v>1511589</v>
      </c>
      <c r="BY91" s="22">
        <v>1</v>
      </c>
      <c r="BZ91" s="22">
        <v>7</v>
      </c>
      <c r="CA91" s="22">
        <v>1731912</v>
      </c>
      <c r="CB91" s="22">
        <v>1</v>
      </c>
      <c r="CC91" s="22">
        <v>8</v>
      </c>
      <c r="CD91" s="38">
        <v>2035481</v>
      </c>
      <c r="CE91" s="22">
        <v>1</v>
      </c>
      <c r="CF91" s="22">
        <v>10</v>
      </c>
      <c r="CG91" s="39">
        <v>2217665</v>
      </c>
      <c r="CH91" s="35">
        <v>1</v>
      </c>
      <c r="CI91" s="35">
        <v>11</v>
      </c>
      <c r="CJ91" s="57">
        <v>2416269</v>
      </c>
      <c r="CK91" s="57">
        <v>1</v>
      </c>
      <c r="CL91" s="58">
        <v>12</v>
      </c>
    </row>
    <row r="92" spans="1:90" ht="25.35" customHeight="1" x14ac:dyDescent="0.25">
      <c r="A92" s="21" t="s">
        <v>243</v>
      </c>
      <c r="B92" s="21" t="s">
        <v>66</v>
      </c>
      <c r="C92" s="21" t="s">
        <v>67</v>
      </c>
      <c r="D92" s="22">
        <v>23267</v>
      </c>
      <c r="E92" s="22">
        <v>0</v>
      </c>
      <c r="F92" s="22">
        <v>176871</v>
      </c>
      <c r="G92" s="22">
        <v>23067</v>
      </c>
      <c r="H92" s="22">
        <v>-5458</v>
      </c>
      <c r="I92" s="22">
        <v>238589</v>
      </c>
      <c r="J92" s="22">
        <v>23763</v>
      </c>
      <c r="K92" s="22">
        <v>0</v>
      </c>
      <c r="L92" s="22">
        <v>179340</v>
      </c>
      <c r="M92" s="22">
        <v>23366</v>
      </c>
      <c r="N92" s="22">
        <v>6625</v>
      </c>
      <c r="O92" s="22">
        <v>187546</v>
      </c>
      <c r="P92" s="22">
        <v>24210</v>
      </c>
      <c r="Q92" s="22">
        <v>2500</v>
      </c>
      <c r="R92" s="22">
        <v>189932</v>
      </c>
      <c r="S92" s="22">
        <v>24974</v>
      </c>
      <c r="T92" s="22">
        <v>-1546</v>
      </c>
      <c r="U92" s="22">
        <v>195737</v>
      </c>
      <c r="V92" s="22">
        <v>24170</v>
      </c>
      <c r="W92" s="22">
        <v>5500</v>
      </c>
      <c r="X92" s="22">
        <v>196803</v>
      </c>
      <c r="Y92" s="22">
        <v>24869</v>
      </c>
      <c r="Z92" s="22">
        <v>24351</v>
      </c>
      <c r="AA92" s="22">
        <v>160254</v>
      </c>
      <c r="AB92" s="22">
        <v>25144</v>
      </c>
      <c r="AC92" s="22">
        <v>17000</v>
      </c>
      <c r="AD92" s="22">
        <v>151517</v>
      </c>
      <c r="AE92" s="22">
        <v>25317</v>
      </c>
      <c r="AF92" s="22">
        <v>0</v>
      </c>
      <c r="AG92" s="22">
        <v>103174</v>
      </c>
      <c r="AH92" s="22">
        <v>24717</v>
      </c>
      <c r="AI92" s="22">
        <v>5500</v>
      </c>
      <c r="AJ92" s="22">
        <v>193812</v>
      </c>
      <c r="AK92" s="22">
        <v>27841</v>
      </c>
      <c r="AL92" s="22">
        <v>16476</v>
      </c>
      <c r="AM92" s="22">
        <v>177799</v>
      </c>
      <c r="AN92" s="22">
        <v>25573</v>
      </c>
      <c r="AO92" s="22">
        <v>7277</v>
      </c>
      <c r="AP92" s="22">
        <v>173812</v>
      </c>
      <c r="AQ92" s="22">
        <v>24277</v>
      </c>
      <c r="AR92" s="22">
        <v>3215</v>
      </c>
      <c r="AS92" s="22">
        <v>159318</v>
      </c>
      <c r="AT92" s="22">
        <v>23626</v>
      </c>
      <c r="AU92" s="22">
        <v>7000</v>
      </c>
      <c r="AV92" s="22">
        <v>175455</v>
      </c>
      <c r="AW92" s="22">
        <v>26341</v>
      </c>
      <c r="AX92" s="22">
        <f>190+4</f>
        <v>194</v>
      </c>
      <c r="AY92" s="22">
        <v>161633</v>
      </c>
      <c r="AZ92" s="22">
        <v>25406</v>
      </c>
      <c r="BA92" s="22">
        <v>26050</v>
      </c>
      <c r="BB92" s="22">
        <v>201408</v>
      </c>
      <c r="BC92" s="22">
        <v>23592</v>
      </c>
      <c r="BD92" s="22">
        <v>7420</v>
      </c>
      <c r="BE92" s="22">
        <v>226531</v>
      </c>
      <c r="BF92" s="22">
        <v>46135</v>
      </c>
      <c r="BG92" s="22">
        <v>-232</v>
      </c>
      <c r="BH92" s="22">
        <v>168817</v>
      </c>
      <c r="BI92" s="22">
        <v>24086</v>
      </c>
      <c r="BJ92" s="22">
        <v>15319</v>
      </c>
      <c r="BK92" s="22">
        <v>171930</v>
      </c>
      <c r="BL92" s="22">
        <v>24027</v>
      </c>
      <c r="BM92" s="22">
        <v>13824</v>
      </c>
      <c r="BN92" s="22">
        <v>214281</v>
      </c>
      <c r="BO92" s="22">
        <v>46362</v>
      </c>
      <c r="BP92" s="22">
        <v>9602</v>
      </c>
      <c r="BQ92" s="22">
        <v>140298</v>
      </c>
      <c r="BR92" s="22">
        <f t="shared" si="55"/>
        <v>99731</v>
      </c>
      <c r="BS92" s="22">
        <f t="shared" si="55"/>
        <v>-10622</v>
      </c>
      <c r="BT92" s="22">
        <f t="shared" si="55"/>
        <v>383586</v>
      </c>
      <c r="BU92" s="22">
        <v>370587</v>
      </c>
      <c r="BV92" s="22">
        <v>95234</v>
      </c>
      <c r="BW92" s="22">
        <v>2369077</v>
      </c>
      <c r="BX92" s="22">
        <v>297890</v>
      </c>
      <c r="BY92" s="22">
        <v>110917</v>
      </c>
      <c r="BZ92" s="22">
        <v>2227979</v>
      </c>
      <c r="CA92" s="22">
        <v>314038</v>
      </c>
      <c r="CB92" s="22">
        <v>66230</v>
      </c>
      <c r="CC92" s="22">
        <v>2440924</v>
      </c>
      <c r="CD92" s="38">
        <v>327240</v>
      </c>
      <c r="CE92" s="22">
        <v>65157</v>
      </c>
      <c r="CF92" s="22">
        <v>2681785</v>
      </c>
      <c r="CG92" s="39">
        <v>341856</v>
      </c>
      <c r="CH92" s="35">
        <v>69642</v>
      </c>
      <c r="CI92" s="35">
        <v>2864182</v>
      </c>
      <c r="CJ92" s="57">
        <v>357893</v>
      </c>
      <c r="CK92" s="57">
        <v>73002</v>
      </c>
      <c r="CL92" s="58">
        <v>3059357</v>
      </c>
    </row>
    <row r="93" spans="1:90" ht="20.100000000000001" customHeight="1" x14ac:dyDescent="0.25">
      <c r="A93" s="21" t="s">
        <v>244</v>
      </c>
      <c r="B93" s="21" t="s">
        <v>109</v>
      </c>
      <c r="C93" s="21" t="s">
        <v>106</v>
      </c>
      <c r="D93" s="22">
        <v>1486</v>
      </c>
      <c r="E93" s="22">
        <v>0</v>
      </c>
      <c r="F93" s="22">
        <v>7</v>
      </c>
      <c r="G93" s="22">
        <v>1500</v>
      </c>
      <c r="H93" s="22"/>
      <c r="I93" s="22">
        <v>26</v>
      </c>
      <c r="J93" s="22">
        <v>1528</v>
      </c>
      <c r="K93" s="22">
        <v>0</v>
      </c>
      <c r="L93" s="22">
        <v>7</v>
      </c>
      <c r="M93" s="22">
        <v>1436</v>
      </c>
      <c r="N93" s="22"/>
      <c r="O93" s="22">
        <v>26</v>
      </c>
      <c r="P93" s="22">
        <v>1488</v>
      </c>
      <c r="Q93" s="22">
        <v>0</v>
      </c>
      <c r="R93" s="22">
        <v>7</v>
      </c>
      <c r="S93" s="22">
        <v>1408</v>
      </c>
      <c r="T93" s="22"/>
      <c r="U93" s="22">
        <v>26</v>
      </c>
      <c r="V93" s="22">
        <v>1585</v>
      </c>
      <c r="W93" s="22">
        <v>0</v>
      </c>
      <c r="X93" s="22">
        <v>7</v>
      </c>
      <c r="Y93" s="22">
        <v>1529</v>
      </c>
      <c r="Z93" s="22">
        <v>0</v>
      </c>
      <c r="AA93" s="22">
        <v>26</v>
      </c>
      <c r="AB93" s="22">
        <v>1489</v>
      </c>
      <c r="AC93" s="22">
        <v>0</v>
      </c>
      <c r="AD93" s="22">
        <v>7</v>
      </c>
      <c r="AE93" s="22">
        <v>1405</v>
      </c>
      <c r="AF93" s="22">
        <v>5071</v>
      </c>
      <c r="AG93" s="22">
        <v>26</v>
      </c>
      <c r="AH93" s="22">
        <v>1489</v>
      </c>
      <c r="AI93" s="22">
        <v>0</v>
      </c>
      <c r="AJ93" s="22">
        <v>7</v>
      </c>
      <c r="AK93" s="22">
        <v>1440</v>
      </c>
      <c r="AL93" s="22"/>
      <c r="AM93" s="22">
        <v>26</v>
      </c>
      <c r="AN93" s="22">
        <v>1567</v>
      </c>
      <c r="AO93" s="22">
        <v>0</v>
      </c>
      <c r="AP93" s="22">
        <v>7</v>
      </c>
      <c r="AQ93" s="22">
        <v>1503</v>
      </c>
      <c r="AR93" s="22">
        <v>0</v>
      </c>
      <c r="AS93" s="22">
        <v>26</v>
      </c>
      <c r="AT93" s="22">
        <v>1641</v>
      </c>
      <c r="AU93" s="22">
        <v>0</v>
      </c>
      <c r="AV93" s="22">
        <v>7</v>
      </c>
      <c r="AW93" s="22">
        <v>1586</v>
      </c>
      <c r="AX93" s="22">
        <v>0</v>
      </c>
      <c r="AY93" s="22">
        <v>26</v>
      </c>
      <c r="AZ93" s="22">
        <v>1604</v>
      </c>
      <c r="BA93" s="22">
        <v>0</v>
      </c>
      <c r="BB93" s="22">
        <v>7</v>
      </c>
      <c r="BC93" s="22">
        <v>1575</v>
      </c>
      <c r="BD93" s="22"/>
      <c r="BE93" s="22">
        <v>26</v>
      </c>
      <c r="BF93" s="22">
        <v>1467</v>
      </c>
      <c r="BG93" s="22"/>
      <c r="BH93" s="22">
        <v>26</v>
      </c>
      <c r="BI93" s="22">
        <v>1518</v>
      </c>
      <c r="BJ93" s="22">
        <v>0</v>
      </c>
      <c r="BK93" s="22">
        <v>7</v>
      </c>
      <c r="BL93" s="22">
        <v>1524</v>
      </c>
      <c r="BM93" s="22">
        <v>0</v>
      </c>
      <c r="BN93" s="22">
        <v>7</v>
      </c>
      <c r="BO93" s="22">
        <v>1518</v>
      </c>
      <c r="BP93" s="22"/>
      <c r="BQ93" s="22">
        <v>26</v>
      </c>
      <c r="BR93" s="22">
        <f t="shared" si="55"/>
        <v>1690</v>
      </c>
      <c r="BS93" s="22">
        <f t="shared" si="55"/>
        <v>-5071</v>
      </c>
      <c r="BT93" s="22">
        <f t="shared" si="55"/>
        <v>183</v>
      </c>
      <c r="BU93" s="22">
        <v>18198</v>
      </c>
      <c r="BV93" s="22">
        <v>0</v>
      </c>
      <c r="BW93" s="22">
        <v>393</v>
      </c>
      <c r="BX93" s="22">
        <v>18845</v>
      </c>
      <c r="BY93" s="22">
        <v>0</v>
      </c>
      <c r="BZ93" s="22">
        <v>393</v>
      </c>
      <c r="CA93" s="22">
        <v>19625</v>
      </c>
      <c r="CB93" s="22">
        <v>0</v>
      </c>
      <c r="CC93" s="22">
        <v>443</v>
      </c>
      <c r="CD93" s="22">
        <v>20533</v>
      </c>
      <c r="CE93" s="22">
        <v>0</v>
      </c>
      <c r="CF93" s="22">
        <v>499</v>
      </c>
      <c r="CG93" s="39">
        <v>21200</v>
      </c>
      <c r="CH93" s="35"/>
      <c r="CI93" s="35">
        <v>561</v>
      </c>
      <c r="CJ93" s="57">
        <v>22140</v>
      </c>
      <c r="CK93" s="57"/>
      <c r="CL93" s="58">
        <v>631</v>
      </c>
    </row>
    <row r="94" spans="1:90" ht="20.100000000000001" customHeight="1" x14ac:dyDescent="0.25">
      <c r="A94" s="21" t="s">
        <v>245</v>
      </c>
      <c r="B94" s="21" t="s">
        <v>68</v>
      </c>
      <c r="C94" s="21" t="s">
        <v>69</v>
      </c>
      <c r="D94" s="22">
        <v>2517</v>
      </c>
      <c r="E94" s="22">
        <v>0</v>
      </c>
      <c r="F94" s="22">
        <v>0</v>
      </c>
      <c r="G94" s="22">
        <v>1867</v>
      </c>
      <c r="H94" s="22"/>
      <c r="I94" s="22">
        <v>21</v>
      </c>
      <c r="J94" s="22">
        <v>2956</v>
      </c>
      <c r="K94" s="22">
        <v>0</v>
      </c>
      <c r="L94" s="22">
        <v>2150</v>
      </c>
      <c r="M94" s="22">
        <v>2664</v>
      </c>
      <c r="N94" s="22"/>
      <c r="O94" s="22">
        <v>21</v>
      </c>
      <c r="P94" s="22">
        <v>2880</v>
      </c>
      <c r="Q94" s="22">
        <v>0</v>
      </c>
      <c r="R94" s="22">
        <v>0</v>
      </c>
      <c r="S94" s="22">
        <v>1967</v>
      </c>
      <c r="T94" s="22">
        <v>379</v>
      </c>
      <c r="U94" s="22">
        <v>326</v>
      </c>
      <c r="V94" s="22">
        <v>2846</v>
      </c>
      <c r="W94" s="22">
        <v>0</v>
      </c>
      <c r="X94" s="22">
        <v>0</v>
      </c>
      <c r="Y94" s="22">
        <v>1963</v>
      </c>
      <c r="Z94" s="22">
        <v>0</v>
      </c>
      <c r="AA94" s="22">
        <v>21</v>
      </c>
      <c r="AB94" s="22">
        <v>2369</v>
      </c>
      <c r="AC94" s="22">
        <v>0</v>
      </c>
      <c r="AD94" s="22">
        <v>1634</v>
      </c>
      <c r="AE94" s="22">
        <v>1813</v>
      </c>
      <c r="AF94" s="22">
        <v>0</v>
      </c>
      <c r="AG94" s="22">
        <v>21</v>
      </c>
      <c r="AH94" s="22">
        <v>2516</v>
      </c>
      <c r="AI94" s="22">
        <v>0</v>
      </c>
      <c r="AJ94" s="22">
        <v>0</v>
      </c>
      <c r="AK94" s="22">
        <v>3043</v>
      </c>
      <c r="AL94" s="22"/>
      <c r="AM94" s="22">
        <v>21</v>
      </c>
      <c r="AN94" s="22">
        <v>2955</v>
      </c>
      <c r="AO94" s="22">
        <v>0</v>
      </c>
      <c r="AP94" s="22">
        <v>516</v>
      </c>
      <c r="AQ94" s="22">
        <v>2200</v>
      </c>
      <c r="AR94" s="22">
        <v>514</v>
      </c>
      <c r="AS94" s="22">
        <v>411</v>
      </c>
      <c r="AT94" s="22">
        <v>2282</v>
      </c>
      <c r="AU94" s="22">
        <v>0</v>
      </c>
      <c r="AV94" s="22">
        <v>0</v>
      </c>
      <c r="AW94" s="22">
        <v>2333</v>
      </c>
      <c r="AX94" s="22">
        <f>781+60</f>
        <v>841</v>
      </c>
      <c r="AY94" s="22">
        <v>21</v>
      </c>
      <c r="AZ94" s="22">
        <v>2568</v>
      </c>
      <c r="BA94" s="22">
        <v>2738</v>
      </c>
      <c r="BB94" s="22">
        <v>0</v>
      </c>
      <c r="BC94" s="22">
        <v>1965</v>
      </c>
      <c r="BD94" s="22">
        <v>771</v>
      </c>
      <c r="BE94" s="22">
        <v>1572</v>
      </c>
      <c r="BF94" s="22">
        <v>2217</v>
      </c>
      <c r="BG94" s="22">
        <f>346+22</f>
        <v>368</v>
      </c>
      <c r="BH94" s="22">
        <v>367</v>
      </c>
      <c r="BI94" s="22">
        <v>2364</v>
      </c>
      <c r="BJ94" s="22">
        <v>0</v>
      </c>
      <c r="BK94" s="22">
        <v>0</v>
      </c>
      <c r="BL94" s="22">
        <v>2636</v>
      </c>
      <c r="BM94" s="22">
        <v>4500</v>
      </c>
      <c r="BN94" s="22">
        <v>0</v>
      </c>
      <c r="BO94" s="22">
        <v>2243</v>
      </c>
      <c r="BP94" s="22">
        <v>553</v>
      </c>
      <c r="BQ94" s="22">
        <v>574</v>
      </c>
      <c r="BR94" s="22">
        <f t="shared" si="55"/>
        <v>5120</v>
      </c>
      <c r="BS94" s="22">
        <f t="shared" si="55"/>
        <v>-591</v>
      </c>
      <c r="BT94" s="22">
        <f t="shared" si="55"/>
        <v>3704</v>
      </c>
      <c r="BU94" s="22">
        <v>30487</v>
      </c>
      <c r="BV94" s="22">
        <v>7540</v>
      </c>
      <c r="BW94" s="22">
        <v>4546</v>
      </c>
      <c r="BX94" s="22">
        <v>31377</v>
      </c>
      <c r="BY94" s="22">
        <v>11038</v>
      </c>
      <c r="BZ94" s="22">
        <v>4546</v>
      </c>
      <c r="CA94" s="22">
        <v>33083</v>
      </c>
      <c r="CB94" s="22">
        <v>11406</v>
      </c>
      <c r="CC94" s="22">
        <v>4581</v>
      </c>
      <c r="CD94" s="38">
        <v>34983</v>
      </c>
      <c r="CE94" s="22">
        <v>6648</v>
      </c>
      <c r="CF94" s="22">
        <v>320</v>
      </c>
      <c r="CG94" s="39">
        <v>36577</v>
      </c>
      <c r="CH94" s="35">
        <v>7270</v>
      </c>
      <c r="CI94" s="35">
        <v>365</v>
      </c>
      <c r="CJ94" s="57">
        <v>38404</v>
      </c>
      <c r="CK94" s="57">
        <v>7429</v>
      </c>
      <c r="CL94" s="58">
        <v>415</v>
      </c>
    </row>
    <row r="95" spans="1:90" ht="20.100000000000001" customHeight="1" x14ac:dyDescent="0.25">
      <c r="A95" s="21" t="s">
        <v>246</v>
      </c>
      <c r="B95" s="21" t="s">
        <v>73</v>
      </c>
      <c r="C95" s="21" t="s">
        <v>247</v>
      </c>
      <c r="D95" s="22">
        <v>2686</v>
      </c>
      <c r="E95" s="22">
        <v>0</v>
      </c>
      <c r="F95" s="22">
        <v>2</v>
      </c>
      <c r="G95" s="22">
        <v>-617</v>
      </c>
      <c r="H95" s="22"/>
      <c r="I95" s="22">
        <v>9</v>
      </c>
      <c r="J95" s="22">
        <v>2911</v>
      </c>
      <c r="K95" s="22">
        <v>0</v>
      </c>
      <c r="L95" s="22">
        <v>2</v>
      </c>
      <c r="M95" s="22">
        <v>3446</v>
      </c>
      <c r="N95" s="22"/>
      <c r="O95" s="22">
        <v>9</v>
      </c>
      <c r="P95" s="22">
        <v>3380</v>
      </c>
      <c r="Q95" s="22">
        <v>0</v>
      </c>
      <c r="R95" s="22">
        <v>2</v>
      </c>
      <c r="S95" s="22">
        <v>2674</v>
      </c>
      <c r="T95" s="22"/>
      <c r="U95" s="22">
        <v>9</v>
      </c>
      <c r="V95" s="22">
        <v>3083</v>
      </c>
      <c r="W95" s="22">
        <v>0</v>
      </c>
      <c r="X95" s="22">
        <v>2</v>
      </c>
      <c r="Y95" s="22">
        <v>3138</v>
      </c>
      <c r="Z95" s="22">
        <v>0</v>
      </c>
      <c r="AA95" s="22">
        <v>9</v>
      </c>
      <c r="AB95" s="22">
        <v>3218</v>
      </c>
      <c r="AC95" s="22">
        <v>0</v>
      </c>
      <c r="AD95" s="22">
        <v>2</v>
      </c>
      <c r="AE95" s="22">
        <v>1258</v>
      </c>
      <c r="AF95" s="22">
        <v>0</v>
      </c>
      <c r="AG95" s="22">
        <v>9</v>
      </c>
      <c r="AH95" s="22">
        <v>3193</v>
      </c>
      <c r="AI95" s="22">
        <v>0</v>
      </c>
      <c r="AJ95" s="22">
        <v>2</v>
      </c>
      <c r="AK95" s="22">
        <v>4108</v>
      </c>
      <c r="AL95" s="22">
        <v>2301</v>
      </c>
      <c r="AM95" s="22">
        <v>9</v>
      </c>
      <c r="AN95" s="22">
        <v>3240</v>
      </c>
      <c r="AO95" s="22">
        <v>0</v>
      </c>
      <c r="AP95" s="22">
        <v>2</v>
      </c>
      <c r="AQ95" s="22">
        <v>1003</v>
      </c>
      <c r="AR95" s="22">
        <v>0</v>
      </c>
      <c r="AS95" s="22">
        <v>9</v>
      </c>
      <c r="AT95" s="22">
        <v>3101</v>
      </c>
      <c r="AU95" s="22">
        <v>0</v>
      </c>
      <c r="AV95" s="22">
        <v>2</v>
      </c>
      <c r="AW95" s="22">
        <v>1237</v>
      </c>
      <c r="AX95" s="22">
        <v>0</v>
      </c>
      <c r="AY95" s="22">
        <v>9</v>
      </c>
      <c r="AZ95" s="22">
        <v>3085</v>
      </c>
      <c r="BA95" s="22">
        <v>0</v>
      </c>
      <c r="BB95" s="22">
        <v>2</v>
      </c>
      <c r="BC95" s="22">
        <v>3664</v>
      </c>
      <c r="BD95" s="22"/>
      <c r="BE95" s="22">
        <v>9</v>
      </c>
      <c r="BF95" s="22">
        <v>2116</v>
      </c>
      <c r="BG95" s="22"/>
      <c r="BH95" s="22">
        <v>9</v>
      </c>
      <c r="BI95" s="22">
        <v>3077</v>
      </c>
      <c r="BJ95" s="22">
        <v>1000</v>
      </c>
      <c r="BK95" s="22">
        <v>2</v>
      </c>
      <c r="BL95" s="22">
        <v>3094</v>
      </c>
      <c r="BM95" s="22">
        <v>2290</v>
      </c>
      <c r="BN95" s="22">
        <v>2</v>
      </c>
      <c r="BO95" s="22">
        <v>6885</v>
      </c>
      <c r="BP95" s="22"/>
      <c r="BQ95" s="22">
        <v>9</v>
      </c>
      <c r="BR95" s="22">
        <f t="shared" si="55"/>
        <v>9184</v>
      </c>
      <c r="BS95" s="22">
        <f t="shared" si="55"/>
        <v>-1669</v>
      </c>
      <c r="BT95" s="22">
        <f t="shared" si="55"/>
        <v>53</v>
      </c>
      <c r="BU95" s="22">
        <v>36551</v>
      </c>
      <c r="BV95" s="22">
        <v>3922</v>
      </c>
      <c r="BW95" s="22">
        <v>124</v>
      </c>
      <c r="BX95" s="22">
        <v>37831</v>
      </c>
      <c r="BY95" s="22">
        <v>3972</v>
      </c>
      <c r="BZ95" s="22">
        <v>124</v>
      </c>
      <c r="CA95" s="22">
        <v>39727</v>
      </c>
      <c r="CB95" s="22">
        <v>4964</v>
      </c>
      <c r="CC95" s="22">
        <v>140</v>
      </c>
      <c r="CD95" s="38">
        <v>42012</v>
      </c>
      <c r="CE95" s="22">
        <v>5000</v>
      </c>
      <c r="CF95" s="22">
        <v>158</v>
      </c>
      <c r="CG95" s="39">
        <v>44429</v>
      </c>
      <c r="CH95" s="35">
        <v>6541</v>
      </c>
      <c r="CI95" s="35">
        <v>179</v>
      </c>
      <c r="CJ95" s="57">
        <v>47053</v>
      </c>
      <c r="CK95" s="57">
        <v>6616</v>
      </c>
      <c r="CL95" s="58">
        <v>201</v>
      </c>
    </row>
    <row r="96" spans="1:90" ht="39.6" customHeight="1" thickBot="1" x14ac:dyDescent="0.3">
      <c r="A96" s="21" t="s">
        <v>248</v>
      </c>
      <c r="B96" s="21" t="s">
        <v>16</v>
      </c>
      <c r="C96" s="21" t="s">
        <v>17</v>
      </c>
      <c r="D96" s="55">
        <v>3799</v>
      </c>
      <c r="E96" s="22">
        <v>0</v>
      </c>
      <c r="F96" s="22">
        <v>235</v>
      </c>
      <c r="G96" s="55">
        <v>8098</v>
      </c>
      <c r="H96" s="22"/>
      <c r="I96" s="22">
        <v>38</v>
      </c>
      <c r="J96" s="22">
        <v>4799</v>
      </c>
      <c r="K96" s="22">
        <v>0</v>
      </c>
      <c r="L96" s="22">
        <v>235</v>
      </c>
      <c r="M96" s="22">
        <v>8694</v>
      </c>
      <c r="N96" s="22"/>
      <c r="O96" s="22">
        <v>38</v>
      </c>
      <c r="P96" s="22">
        <v>5004</v>
      </c>
      <c r="Q96" s="22">
        <v>250</v>
      </c>
      <c r="R96" s="22">
        <v>235</v>
      </c>
      <c r="S96" s="22">
        <v>6829</v>
      </c>
      <c r="T96" s="22">
        <f>2194+12355</f>
        <v>14549</v>
      </c>
      <c r="U96" s="22">
        <v>2232</v>
      </c>
      <c r="V96" s="22">
        <v>5183</v>
      </c>
      <c r="W96" s="22">
        <v>250</v>
      </c>
      <c r="X96" s="22">
        <v>235</v>
      </c>
      <c r="Y96" s="22">
        <v>8457</v>
      </c>
      <c r="Z96" s="22">
        <v>80</v>
      </c>
      <c r="AA96" s="22">
        <v>38</v>
      </c>
      <c r="AB96" s="22">
        <v>5243</v>
      </c>
      <c r="AC96" s="22">
        <v>3029</v>
      </c>
      <c r="AD96" s="22">
        <v>235</v>
      </c>
      <c r="AE96" s="22">
        <v>6928</v>
      </c>
      <c r="AF96" s="22">
        <v>0</v>
      </c>
      <c r="AG96" s="22">
        <v>38</v>
      </c>
      <c r="AH96" s="22">
        <v>5151</v>
      </c>
      <c r="AI96" s="22">
        <v>6930</v>
      </c>
      <c r="AJ96" s="22">
        <v>235</v>
      </c>
      <c r="AK96" s="22">
        <v>9127</v>
      </c>
      <c r="AL96" s="22"/>
      <c r="AM96" s="22">
        <v>38</v>
      </c>
      <c r="AN96" s="22">
        <v>5393</v>
      </c>
      <c r="AO96" s="22">
        <v>10395</v>
      </c>
      <c r="AP96" s="22">
        <v>235</v>
      </c>
      <c r="AQ96" s="22">
        <v>6068</v>
      </c>
      <c r="AR96" s="22">
        <v>0</v>
      </c>
      <c r="AS96" s="22">
        <v>38</v>
      </c>
      <c r="AT96" s="22">
        <v>5450</v>
      </c>
      <c r="AU96" s="22">
        <v>5753</v>
      </c>
      <c r="AV96" s="22">
        <v>235</v>
      </c>
      <c r="AW96" s="22">
        <v>14910</v>
      </c>
      <c r="AX96" s="22">
        <v>0</v>
      </c>
      <c r="AY96" s="22">
        <v>38</v>
      </c>
      <c r="AZ96" s="22">
        <v>6643</v>
      </c>
      <c r="BA96" s="22">
        <v>5389</v>
      </c>
      <c r="BB96" s="22">
        <v>235</v>
      </c>
      <c r="BC96" s="22">
        <v>7849</v>
      </c>
      <c r="BD96" s="22"/>
      <c r="BE96" s="22">
        <v>38</v>
      </c>
      <c r="BF96" s="22">
        <v>11819</v>
      </c>
      <c r="BG96" s="22"/>
      <c r="BH96" s="22">
        <v>38</v>
      </c>
      <c r="BI96" s="22">
        <v>7610</v>
      </c>
      <c r="BJ96" s="22">
        <v>8614</v>
      </c>
      <c r="BK96" s="22">
        <v>235</v>
      </c>
      <c r="BL96" s="22">
        <v>6136</v>
      </c>
      <c r="BM96" s="22">
        <v>4457</v>
      </c>
      <c r="BN96" s="22">
        <v>235</v>
      </c>
      <c r="BO96" s="22">
        <v>19022</v>
      </c>
      <c r="BP96" s="22"/>
      <c r="BQ96" s="22">
        <v>38</v>
      </c>
      <c r="BR96" s="22">
        <f t="shared" si="55"/>
        <v>-6258</v>
      </c>
      <c r="BS96" s="22">
        <f t="shared" si="55"/>
        <v>8023</v>
      </c>
      <c r="BT96" s="22">
        <f t="shared" si="55"/>
        <v>2069</v>
      </c>
      <c r="BU96" s="22">
        <v>73782</v>
      </c>
      <c r="BV96" s="22">
        <v>46865</v>
      </c>
      <c r="BW96" s="22">
        <v>5469</v>
      </c>
      <c r="BX96" s="22">
        <v>69245</v>
      </c>
      <c r="BY96" s="22">
        <v>51067</v>
      </c>
      <c r="BZ96" s="22">
        <v>3275</v>
      </c>
      <c r="CA96" s="22">
        <v>77722</v>
      </c>
      <c r="CB96" s="22">
        <v>68214</v>
      </c>
      <c r="CC96" s="22">
        <v>3537</v>
      </c>
      <c r="CD96" s="38">
        <v>80625</v>
      </c>
      <c r="CE96" s="22">
        <v>72132</v>
      </c>
      <c r="CF96" s="22">
        <v>3821</v>
      </c>
      <c r="CG96" s="39">
        <v>88463</v>
      </c>
      <c r="CH96" s="35">
        <v>76148</v>
      </c>
      <c r="CI96" s="35">
        <v>4129</v>
      </c>
      <c r="CJ96" s="57">
        <v>98848</v>
      </c>
      <c r="CK96" s="57">
        <v>79031</v>
      </c>
      <c r="CL96" s="58">
        <v>4463</v>
      </c>
    </row>
    <row r="97" spans="1:90" ht="39.6" customHeight="1" thickBot="1" x14ac:dyDescent="0.3">
      <c r="A97" s="282" t="s">
        <v>329</v>
      </c>
      <c r="B97" s="282"/>
      <c r="C97" s="291"/>
      <c r="D97" s="64">
        <f>SUM(D88:D96)</f>
        <v>210642</v>
      </c>
      <c r="E97" s="64">
        <f t="shared" ref="E97:CL97" si="56">SUM(E88:E96)</f>
        <v>0</v>
      </c>
      <c r="F97" s="64">
        <f t="shared" si="56"/>
        <v>177115</v>
      </c>
      <c r="G97" s="64">
        <f>SUM(G88:G96)</f>
        <v>191548</v>
      </c>
      <c r="H97" s="64">
        <f t="shared" ref="H97:I97" si="57">SUM(H88:H96)</f>
        <v>-5458</v>
      </c>
      <c r="I97" s="64">
        <f t="shared" si="57"/>
        <v>238718</v>
      </c>
      <c r="J97" s="64">
        <f t="shared" si="56"/>
        <v>214028</v>
      </c>
      <c r="K97" s="64">
        <f t="shared" si="56"/>
        <v>0</v>
      </c>
      <c r="L97" s="64">
        <f t="shared" si="56"/>
        <v>181734</v>
      </c>
      <c r="M97" s="64">
        <f t="shared" si="56"/>
        <v>203080</v>
      </c>
      <c r="N97" s="64">
        <f t="shared" si="56"/>
        <v>6625</v>
      </c>
      <c r="O97" s="64">
        <f t="shared" si="56"/>
        <v>187675</v>
      </c>
      <c r="P97" s="64">
        <f t="shared" si="56"/>
        <v>141732</v>
      </c>
      <c r="Q97" s="64">
        <f t="shared" si="56"/>
        <v>2750</v>
      </c>
      <c r="R97" s="64">
        <f t="shared" si="56"/>
        <v>190176</v>
      </c>
      <c r="S97" s="64">
        <f t="shared" si="56"/>
        <v>136850</v>
      </c>
      <c r="T97" s="64">
        <f t="shared" si="56"/>
        <v>13382</v>
      </c>
      <c r="U97" s="64">
        <f t="shared" si="56"/>
        <v>198365</v>
      </c>
      <c r="V97" s="64">
        <f t="shared" si="56"/>
        <v>142632</v>
      </c>
      <c r="W97" s="64">
        <f t="shared" si="56"/>
        <v>5750</v>
      </c>
      <c r="X97" s="64">
        <f t="shared" si="56"/>
        <v>197047</v>
      </c>
      <c r="Y97" s="64">
        <f t="shared" si="56"/>
        <v>148699</v>
      </c>
      <c r="Z97" s="64">
        <f t="shared" si="56"/>
        <v>24431</v>
      </c>
      <c r="AA97" s="64">
        <f t="shared" si="56"/>
        <v>160383</v>
      </c>
      <c r="AB97" s="64">
        <f t="shared" si="56"/>
        <v>149174</v>
      </c>
      <c r="AC97" s="64">
        <f t="shared" si="56"/>
        <v>20030</v>
      </c>
      <c r="AD97" s="64">
        <f t="shared" si="56"/>
        <v>153395</v>
      </c>
      <c r="AE97" s="64">
        <f t="shared" si="56"/>
        <v>151874</v>
      </c>
      <c r="AF97" s="64">
        <f t="shared" si="56"/>
        <v>5071</v>
      </c>
      <c r="AG97" s="64">
        <f t="shared" si="56"/>
        <v>103303</v>
      </c>
      <c r="AH97" s="64">
        <f t="shared" si="56"/>
        <v>151442</v>
      </c>
      <c r="AI97" s="64">
        <f t="shared" si="56"/>
        <v>12430</v>
      </c>
      <c r="AJ97" s="64">
        <f t="shared" si="56"/>
        <v>194056</v>
      </c>
      <c r="AK97" s="64">
        <f t="shared" si="56"/>
        <v>156732</v>
      </c>
      <c r="AL97" s="64">
        <f t="shared" si="56"/>
        <v>18777</v>
      </c>
      <c r="AM97" s="64">
        <f t="shared" si="56"/>
        <v>177928</v>
      </c>
      <c r="AN97" s="64">
        <f t="shared" si="56"/>
        <v>158441</v>
      </c>
      <c r="AO97" s="64">
        <f t="shared" si="56"/>
        <v>17672</v>
      </c>
      <c r="AP97" s="64">
        <f t="shared" si="56"/>
        <v>174572</v>
      </c>
      <c r="AQ97" s="64">
        <f t="shared" si="56"/>
        <v>221760</v>
      </c>
      <c r="AR97" s="64">
        <f t="shared" si="56"/>
        <v>3729</v>
      </c>
      <c r="AS97" s="64">
        <f t="shared" si="56"/>
        <v>159837</v>
      </c>
      <c r="AT97" s="64">
        <f t="shared" si="56"/>
        <v>146107</v>
      </c>
      <c r="AU97" s="64">
        <f t="shared" si="56"/>
        <v>12761</v>
      </c>
      <c r="AV97" s="64">
        <f t="shared" si="56"/>
        <v>175699</v>
      </c>
      <c r="AW97" s="64">
        <f t="shared" si="56"/>
        <v>155548</v>
      </c>
      <c r="AX97" s="64">
        <f t="shared" si="56"/>
        <v>1043</v>
      </c>
      <c r="AY97" s="64">
        <f t="shared" si="56"/>
        <v>161762</v>
      </c>
      <c r="AZ97" s="64">
        <f t="shared" si="56"/>
        <v>156326</v>
      </c>
      <c r="BA97" s="64">
        <f t="shared" si="56"/>
        <v>34177</v>
      </c>
      <c r="BB97" s="64">
        <f t="shared" si="56"/>
        <v>201652</v>
      </c>
      <c r="BC97" s="64">
        <f t="shared" si="56"/>
        <v>165542</v>
      </c>
      <c r="BD97" s="64">
        <f t="shared" si="56"/>
        <v>8191</v>
      </c>
      <c r="BE97" s="64">
        <f t="shared" si="56"/>
        <v>228211</v>
      </c>
      <c r="BF97" s="64">
        <f t="shared" ref="BF97:BH97" si="58">SUM(BF88:BF96)</f>
        <v>179884</v>
      </c>
      <c r="BG97" s="64">
        <f t="shared" si="58"/>
        <v>136</v>
      </c>
      <c r="BH97" s="64">
        <f t="shared" si="58"/>
        <v>169292</v>
      </c>
      <c r="BI97" s="64">
        <f t="shared" si="56"/>
        <v>146552</v>
      </c>
      <c r="BJ97" s="64">
        <f t="shared" si="56"/>
        <v>24933</v>
      </c>
      <c r="BK97" s="64">
        <f t="shared" si="56"/>
        <v>172174</v>
      </c>
      <c r="BL97" s="64">
        <f t="shared" si="56"/>
        <v>158911</v>
      </c>
      <c r="BM97" s="64">
        <f t="shared" si="56"/>
        <v>25071</v>
      </c>
      <c r="BN97" s="64">
        <f t="shared" si="56"/>
        <v>214525</v>
      </c>
      <c r="BO97" s="64">
        <f t="shared" ref="BO97:BQ97" si="59">SUM(BO88:BO96)</f>
        <v>201332</v>
      </c>
      <c r="BP97" s="64">
        <f t="shared" si="59"/>
        <v>10155</v>
      </c>
      <c r="BQ97" s="64">
        <f t="shared" si="59"/>
        <v>140980</v>
      </c>
      <c r="BR97" s="64">
        <f t="shared" si="56"/>
        <v>392715</v>
      </c>
      <c r="BS97" s="64">
        <f t="shared" si="56"/>
        <v>-9729</v>
      </c>
      <c r="BT97" s="64">
        <f t="shared" si="56"/>
        <v>389761</v>
      </c>
      <c r="BU97" s="64">
        <f t="shared" si="56"/>
        <v>2211154</v>
      </c>
      <c r="BV97" s="64">
        <f t="shared" si="56"/>
        <v>153770</v>
      </c>
      <c r="BW97" s="64">
        <f t="shared" si="56"/>
        <v>2380020</v>
      </c>
      <c r="BX97" s="64">
        <f t="shared" si="56"/>
        <v>2000445</v>
      </c>
      <c r="BY97" s="64">
        <f t="shared" si="56"/>
        <v>177003</v>
      </c>
      <c r="BZ97" s="64">
        <f t="shared" si="56"/>
        <v>2236728</v>
      </c>
      <c r="CA97" s="64">
        <f t="shared" si="56"/>
        <v>2251191</v>
      </c>
      <c r="CB97" s="64">
        <f t="shared" si="56"/>
        <v>151479</v>
      </c>
      <c r="CC97" s="64">
        <f t="shared" si="56"/>
        <v>2450095</v>
      </c>
      <c r="CD97" s="64">
        <f t="shared" si="56"/>
        <v>2577586</v>
      </c>
      <c r="CE97" s="64">
        <f t="shared" si="56"/>
        <v>150796</v>
      </c>
      <c r="CF97" s="64">
        <f t="shared" si="56"/>
        <v>2687119</v>
      </c>
      <c r="CG97" s="64">
        <f t="shared" si="56"/>
        <v>2788160</v>
      </c>
      <c r="CH97" s="64">
        <f t="shared" si="56"/>
        <v>159611</v>
      </c>
      <c r="CI97" s="64">
        <f t="shared" si="56"/>
        <v>2870026</v>
      </c>
      <c r="CJ97" s="64">
        <f t="shared" si="56"/>
        <v>3020191</v>
      </c>
      <c r="CK97" s="64">
        <f t="shared" si="56"/>
        <v>166088</v>
      </c>
      <c r="CL97" s="64">
        <f t="shared" si="56"/>
        <v>3065760</v>
      </c>
    </row>
    <row r="98" spans="1:90" ht="12" customHeight="1" x14ac:dyDescent="0.25">
      <c r="A98" s="23"/>
      <c r="B98" s="23"/>
      <c r="C98" s="23"/>
      <c r="D98" s="63"/>
      <c r="E98" s="22"/>
      <c r="F98" s="22"/>
      <c r="G98" s="63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59"/>
      <c r="CK98" s="59"/>
      <c r="CL98" s="60"/>
    </row>
    <row r="99" spans="1:90" ht="33.75" customHeight="1" x14ac:dyDescent="0.25">
      <c r="A99" s="282" t="s">
        <v>249</v>
      </c>
      <c r="B99" s="282"/>
      <c r="C99" s="28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39"/>
      <c r="CH99" s="35"/>
      <c r="CI99" s="35"/>
      <c r="CJ99" s="57"/>
      <c r="CK99" s="57"/>
      <c r="CL99" s="58"/>
    </row>
    <row r="100" spans="1:90" ht="21" customHeight="1" x14ac:dyDescent="0.25">
      <c r="A100" s="285" t="s">
        <v>309</v>
      </c>
      <c r="B100" s="285"/>
      <c r="C100" s="285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39"/>
      <c r="CH100" s="35"/>
      <c r="CI100" s="35"/>
      <c r="CJ100" s="57"/>
      <c r="CK100" s="57"/>
      <c r="CL100" s="58"/>
    </row>
    <row r="101" spans="1:90" ht="21.75" customHeight="1" x14ac:dyDescent="0.25">
      <c r="A101" s="21" t="s">
        <v>257</v>
      </c>
      <c r="B101" s="21" t="s">
        <v>97</v>
      </c>
      <c r="C101" s="21" t="s">
        <v>258</v>
      </c>
      <c r="D101" s="22">
        <v>259</v>
      </c>
      <c r="E101" s="22">
        <v>0</v>
      </c>
      <c r="F101" s="22">
        <v>48</v>
      </c>
      <c r="G101" s="22">
        <v>9</v>
      </c>
      <c r="H101" s="22"/>
      <c r="I101" s="22">
        <v>429</v>
      </c>
      <c r="J101" s="22">
        <v>259</v>
      </c>
      <c r="K101" s="22">
        <v>0</v>
      </c>
      <c r="L101" s="22">
        <v>18</v>
      </c>
      <c r="M101" s="22">
        <v>11</v>
      </c>
      <c r="N101" s="22"/>
      <c r="O101" s="22"/>
      <c r="P101" s="22">
        <v>209</v>
      </c>
      <c r="Q101" s="22">
        <v>0</v>
      </c>
      <c r="R101" s="22">
        <v>18</v>
      </c>
      <c r="S101" s="22">
        <v>154</v>
      </c>
      <c r="T101" s="22"/>
      <c r="U101" s="22"/>
      <c r="V101" s="22">
        <v>159</v>
      </c>
      <c r="W101" s="22">
        <v>0</v>
      </c>
      <c r="X101" s="22">
        <v>10</v>
      </c>
      <c r="Y101" s="22">
        <v>10</v>
      </c>
      <c r="Z101" s="22">
        <v>0</v>
      </c>
      <c r="AA101" s="22">
        <v>0</v>
      </c>
      <c r="AB101" s="22">
        <v>226</v>
      </c>
      <c r="AC101" s="22">
        <v>0</v>
      </c>
      <c r="AD101" s="22">
        <v>24</v>
      </c>
      <c r="AE101" s="22">
        <v>10</v>
      </c>
      <c r="AF101" s="22">
        <v>0</v>
      </c>
      <c r="AG101" s="22">
        <v>0</v>
      </c>
      <c r="AH101" s="22">
        <v>159</v>
      </c>
      <c r="AI101" s="22">
        <v>0</v>
      </c>
      <c r="AJ101" s="22">
        <v>32</v>
      </c>
      <c r="AK101" s="22">
        <v>107</v>
      </c>
      <c r="AL101" s="22"/>
      <c r="AM101" s="22">
        <v>0</v>
      </c>
      <c r="AN101" s="22">
        <v>101</v>
      </c>
      <c r="AO101" s="22">
        <v>0</v>
      </c>
      <c r="AP101" s="22">
        <v>31</v>
      </c>
      <c r="AQ101" s="22">
        <v>10</v>
      </c>
      <c r="AR101" s="22">
        <v>0</v>
      </c>
      <c r="AS101" s="22">
        <v>0</v>
      </c>
      <c r="AT101" s="22">
        <v>8</v>
      </c>
      <c r="AU101" s="22">
        <v>0</v>
      </c>
      <c r="AV101" s="22">
        <v>36</v>
      </c>
      <c r="AW101" s="22">
        <v>9</v>
      </c>
      <c r="AX101" s="22">
        <v>0</v>
      </c>
      <c r="AY101" s="22">
        <v>429</v>
      </c>
      <c r="AZ101" s="22">
        <v>9</v>
      </c>
      <c r="BA101" s="22">
        <v>0</v>
      </c>
      <c r="BB101" s="22">
        <v>44</v>
      </c>
      <c r="BC101" s="22">
        <v>10</v>
      </c>
      <c r="BD101" s="22"/>
      <c r="BE101" s="22"/>
      <c r="BF101" s="22">
        <v>95</v>
      </c>
      <c r="BG101" s="22"/>
      <c r="BH101" s="22">
        <v>-134</v>
      </c>
      <c r="BI101" s="22">
        <v>27</v>
      </c>
      <c r="BJ101" s="22">
        <v>0</v>
      </c>
      <c r="BK101" s="22">
        <v>18</v>
      </c>
      <c r="BL101" s="22">
        <v>10</v>
      </c>
      <c r="BM101" s="22">
        <v>0</v>
      </c>
      <c r="BN101" s="22">
        <v>40</v>
      </c>
      <c r="BO101" s="22">
        <v>10</v>
      </c>
      <c r="BP101" s="22"/>
      <c r="BQ101" s="22">
        <v>0</v>
      </c>
      <c r="BR101" s="22">
        <f t="shared" ref="BR101:BR113" si="60">BU101-G101-M101-S101-Y101-AE101-AK101-AQ101-AT101-AZ101-BI101-BL101</f>
        <v>1055</v>
      </c>
      <c r="BS101" s="22">
        <f t="shared" ref="BS101:BS113" si="61">BV101-H101-N101-T101-Z101-AF101-AL101-AR101-AU101-BA101-BJ101-BM101</f>
        <v>0</v>
      </c>
      <c r="BT101" s="22">
        <f t="shared" ref="BT101:BT113" si="62">BW101-I101-O101-U101-AA101-AG101-AM101-AS101-AV101-BB101-BK101-BN101</f>
        <v>236</v>
      </c>
      <c r="BU101" s="22">
        <v>1420</v>
      </c>
      <c r="BV101" s="22">
        <v>0</v>
      </c>
      <c r="BW101" s="22">
        <v>803</v>
      </c>
      <c r="BX101" s="22">
        <v>1435</v>
      </c>
      <c r="BY101" s="22">
        <v>0</v>
      </c>
      <c r="BZ101" s="22">
        <v>373</v>
      </c>
      <c r="CA101" s="22">
        <v>1494</v>
      </c>
      <c r="CB101" s="22">
        <v>0</v>
      </c>
      <c r="CC101" s="22">
        <v>384</v>
      </c>
      <c r="CD101" s="22">
        <v>1549</v>
      </c>
      <c r="CE101" s="22">
        <v>0</v>
      </c>
      <c r="CF101" s="22">
        <v>396</v>
      </c>
      <c r="CG101" s="39">
        <v>1614</v>
      </c>
      <c r="CH101" s="35"/>
      <c r="CI101" s="35">
        <v>408</v>
      </c>
      <c r="CJ101" s="57">
        <v>1679</v>
      </c>
      <c r="CK101" s="57"/>
      <c r="CL101" s="58">
        <v>420</v>
      </c>
    </row>
    <row r="102" spans="1:90" ht="21.75" customHeight="1" x14ac:dyDescent="0.25">
      <c r="A102" s="25" t="s">
        <v>259</v>
      </c>
      <c r="B102" s="25" t="s">
        <v>74</v>
      </c>
      <c r="C102" s="25" t="s">
        <v>75</v>
      </c>
      <c r="D102" s="22">
        <v>13712</v>
      </c>
      <c r="E102" s="22">
        <v>0</v>
      </c>
      <c r="F102" s="22">
        <v>3811</v>
      </c>
      <c r="G102" s="22">
        <v>13109</v>
      </c>
      <c r="H102" s="22">
        <v>3334</v>
      </c>
      <c r="I102" s="22">
        <v>74</v>
      </c>
      <c r="J102" s="22">
        <v>14328</v>
      </c>
      <c r="K102" s="22">
        <v>4000</v>
      </c>
      <c r="L102" s="22">
        <v>11</v>
      </c>
      <c r="M102" s="22">
        <v>13567</v>
      </c>
      <c r="N102" s="22">
        <v>5666</v>
      </c>
      <c r="O102" s="22">
        <v>74</v>
      </c>
      <c r="P102" s="22">
        <v>13804</v>
      </c>
      <c r="Q102" s="22">
        <v>3869</v>
      </c>
      <c r="R102" s="22">
        <v>11</v>
      </c>
      <c r="S102" s="22">
        <v>12741</v>
      </c>
      <c r="T102" s="22">
        <v>1013</v>
      </c>
      <c r="U102" s="22">
        <v>10811</v>
      </c>
      <c r="V102" s="22">
        <v>14064</v>
      </c>
      <c r="W102" s="22">
        <v>3400</v>
      </c>
      <c r="X102" s="22">
        <v>11</v>
      </c>
      <c r="Y102" s="22">
        <v>13415</v>
      </c>
      <c r="Z102" s="22">
        <v>14322</v>
      </c>
      <c r="AA102" s="22">
        <v>7991</v>
      </c>
      <c r="AB102" s="22">
        <v>13902</v>
      </c>
      <c r="AC102" s="22">
        <v>5700</v>
      </c>
      <c r="AD102" s="22">
        <v>11</v>
      </c>
      <c r="AE102" s="22">
        <v>13159</v>
      </c>
      <c r="AF102" s="22">
        <v>463</v>
      </c>
      <c r="AG102" s="22">
        <v>-524</v>
      </c>
      <c r="AH102" s="22">
        <v>13987</v>
      </c>
      <c r="AI102" s="22">
        <v>1500</v>
      </c>
      <c r="AJ102" s="22">
        <v>3211</v>
      </c>
      <c r="AK102" s="22">
        <v>15324</v>
      </c>
      <c r="AL102" s="22">
        <v>14594</v>
      </c>
      <c r="AM102" s="22">
        <v>74</v>
      </c>
      <c r="AN102" s="22">
        <v>13842</v>
      </c>
      <c r="AO102" s="22">
        <v>2600</v>
      </c>
      <c r="AP102" s="22">
        <v>11</v>
      </c>
      <c r="AQ102" s="22">
        <v>12494</v>
      </c>
      <c r="AR102" s="22">
        <v>7216</v>
      </c>
      <c r="AS102" s="22">
        <v>17050</v>
      </c>
      <c r="AT102" s="22">
        <v>13441</v>
      </c>
      <c r="AU102" s="22">
        <v>11800</v>
      </c>
      <c r="AV102" s="22">
        <v>11</v>
      </c>
      <c r="AW102" s="22">
        <v>14408</v>
      </c>
      <c r="AX102" s="22">
        <v>353</v>
      </c>
      <c r="AY102" s="22">
        <v>74</v>
      </c>
      <c r="AZ102" s="22">
        <v>13275</v>
      </c>
      <c r="BA102" s="22">
        <v>3100</v>
      </c>
      <c r="BB102" s="22">
        <v>3011</v>
      </c>
      <c r="BC102" s="22">
        <v>12078</v>
      </c>
      <c r="BD102" s="22">
        <v>19415</v>
      </c>
      <c r="BE102" s="22">
        <v>2209</v>
      </c>
      <c r="BF102" s="22">
        <v>13256</v>
      </c>
      <c r="BG102" s="22">
        <v>17884</v>
      </c>
      <c r="BH102" s="22">
        <v>5267</v>
      </c>
      <c r="BI102" s="22">
        <v>13232</v>
      </c>
      <c r="BJ102" s="22">
        <v>11500</v>
      </c>
      <c r="BK102" s="22">
        <v>11</v>
      </c>
      <c r="BL102" s="22">
        <v>13026</v>
      </c>
      <c r="BM102" s="22">
        <v>5000</v>
      </c>
      <c r="BN102" s="22">
        <v>12</v>
      </c>
      <c r="BO102" s="22">
        <v>12934</v>
      </c>
      <c r="BP102" s="22">
        <v>6571</v>
      </c>
      <c r="BQ102" s="22">
        <v>74</v>
      </c>
      <c r="BR102" s="22">
        <f t="shared" si="60"/>
        <v>23869</v>
      </c>
      <c r="BS102" s="22">
        <f t="shared" si="61"/>
        <v>10949</v>
      </c>
      <c r="BT102" s="22">
        <f t="shared" si="62"/>
        <v>3524</v>
      </c>
      <c r="BU102" s="22">
        <v>170652</v>
      </c>
      <c r="BV102" s="22">
        <v>88957</v>
      </c>
      <c r="BW102" s="22">
        <v>42119</v>
      </c>
      <c r="BX102" s="22">
        <v>164457</v>
      </c>
      <c r="BY102" s="22">
        <v>76869</v>
      </c>
      <c r="BZ102" s="22">
        <v>11024</v>
      </c>
      <c r="CA102" s="22">
        <v>158835</v>
      </c>
      <c r="CB102" s="22">
        <v>76365</v>
      </c>
      <c r="CC102" s="22">
        <v>8924</v>
      </c>
      <c r="CD102" s="38">
        <v>162963</v>
      </c>
      <c r="CE102" s="22">
        <v>84085</v>
      </c>
      <c r="CF102" s="22">
        <v>16312</v>
      </c>
      <c r="CG102" s="39">
        <v>157493</v>
      </c>
      <c r="CH102" s="35">
        <v>83491</v>
      </c>
      <c r="CI102" s="35">
        <v>15889</v>
      </c>
      <c r="CJ102" s="57">
        <v>154612</v>
      </c>
      <c r="CK102" s="57">
        <v>69092</v>
      </c>
      <c r="CL102" s="58">
        <v>16082</v>
      </c>
    </row>
    <row r="103" spans="1:90" ht="21.75" customHeight="1" x14ac:dyDescent="0.25">
      <c r="A103" s="23" t="s">
        <v>260</v>
      </c>
      <c r="B103" s="23" t="s">
        <v>78</v>
      </c>
      <c r="C103" s="23" t="s">
        <v>79</v>
      </c>
      <c r="D103" s="22">
        <v>8492</v>
      </c>
      <c r="E103" s="22">
        <v>0</v>
      </c>
      <c r="F103" s="22">
        <v>6842</v>
      </c>
      <c r="G103" s="22">
        <v>6412</v>
      </c>
      <c r="H103" s="22"/>
      <c r="I103" s="22">
        <v>71</v>
      </c>
      <c r="J103" s="22">
        <v>7579</v>
      </c>
      <c r="K103" s="22">
        <v>0</v>
      </c>
      <c r="L103" s="22">
        <v>0</v>
      </c>
      <c r="M103" s="22">
        <v>8303</v>
      </c>
      <c r="N103" s="22"/>
      <c r="O103" s="22">
        <v>71</v>
      </c>
      <c r="P103" s="22">
        <v>8823</v>
      </c>
      <c r="Q103" s="22">
        <v>640</v>
      </c>
      <c r="R103" s="22">
        <v>0</v>
      </c>
      <c r="S103" s="22">
        <v>12167</v>
      </c>
      <c r="T103" s="22"/>
      <c r="U103" s="22">
        <v>6399</v>
      </c>
      <c r="V103" s="22">
        <v>9531</v>
      </c>
      <c r="W103" s="22">
        <v>0</v>
      </c>
      <c r="X103" s="22">
        <v>0</v>
      </c>
      <c r="Y103" s="22">
        <v>7005</v>
      </c>
      <c r="Z103" s="22">
        <v>0</v>
      </c>
      <c r="AA103" s="22">
        <v>-1102</v>
      </c>
      <c r="AB103" s="22">
        <v>7386</v>
      </c>
      <c r="AC103" s="22">
        <v>2500</v>
      </c>
      <c r="AD103" s="22">
        <v>0</v>
      </c>
      <c r="AE103" s="22">
        <v>11196</v>
      </c>
      <c r="AF103" s="22">
        <v>0</v>
      </c>
      <c r="AG103" s="22">
        <v>2450</v>
      </c>
      <c r="AH103" s="22">
        <v>6730</v>
      </c>
      <c r="AI103" s="22">
        <v>2500</v>
      </c>
      <c r="AJ103" s="22">
        <v>5762</v>
      </c>
      <c r="AK103" s="22">
        <v>11444</v>
      </c>
      <c r="AL103" s="22"/>
      <c r="AM103" s="22">
        <v>1696</v>
      </c>
      <c r="AN103" s="22">
        <v>7541</v>
      </c>
      <c r="AO103" s="22">
        <v>1000</v>
      </c>
      <c r="AP103" s="22">
        <v>0</v>
      </c>
      <c r="AQ103" s="22">
        <v>9124</v>
      </c>
      <c r="AR103" s="22">
        <v>6551</v>
      </c>
      <c r="AS103" s="22">
        <v>71</v>
      </c>
      <c r="AT103" s="22">
        <v>7488</v>
      </c>
      <c r="AU103" s="22">
        <v>5000</v>
      </c>
      <c r="AV103" s="22">
        <v>0</v>
      </c>
      <c r="AW103" s="22">
        <v>5615</v>
      </c>
      <c r="AX103" s="22">
        <v>9386</v>
      </c>
      <c r="AY103" s="22">
        <v>71</v>
      </c>
      <c r="AZ103" s="22">
        <v>8308</v>
      </c>
      <c r="BA103" s="22">
        <v>5000</v>
      </c>
      <c r="BB103" s="22">
        <v>5402</v>
      </c>
      <c r="BC103" s="22">
        <v>5510</v>
      </c>
      <c r="BD103" s="22">
        <v>-14643</v>
      </c>
      <c r="BE103" s="22">
        <v>71</v>
      </c>
      <c r="BF103" s="22">
        <v>5032</v>
      </c>
      <c r="BG103" s="22">
        <v>1059</v>
      </c>
      <c r="BH103" s="22">
        <v>71</v>
      </c>
      <c r="BI103" s="22">
        <v>7646</v>
      </c>
      <c r="BJ103" s="22">
        <v>2500</v>
      </c>
      <c r="BK103" s="22">
        <v>0</v>
      </c>
      <c r="BL103" s="22">
        <v>9038</v>
      </c>
      <c r="BM103" s="22">
        <v>2500</v>
      </c>
      <c r="BN103" s="22">
        <v>0</v>
      </c>
      <c r="BO103" s="22">
        <v>6625</v>
      </c>
      <c r="BP103" s="22"/>
      <c r="BQ103" s="22">
        <v>71</v>
      </c>
      <c r="BR103" s="22">
        <f t="shared" si="60"/>
        <v>11342</v>
      </c>
      <c r="BS103" s="22">
        <f t="shared" si="61"/>
        <v>-1551</v>
      </c>
      <c r="BT103" s="22">
        <f t="shared" si="62"/>
        <v>-460</v>
      </c>
      <c r="BU103" s="22">
        <v>109473</v>
      </c>
      <c r="BV103" s="22">
        <v>20000</v>
      </c>
      <c r="BW103" s="22">
        <v>14598</v>
      </c>
      <c r="BX103" s="22">
        <v>98620</v>
      </c>
      <c r="BY103" s="22">
        <v>25646</v>
      </c>
      <c r="BZ103" s="22">
        <v>18864</v>
      </c>
      <c r="CA103" s="22">
        <v>102991</v>
      </c>
      <c r="CB103" s="22">
        <v>23484</v>
      </c>
      <c r="CC103" s="22">
        <v>15979</v>
      </c>
      <c r="CD103" s="38">
        <v>107722</v>
      </c>
      <c r="CE103" s="22">
        <v>22248</v>
      </c>
      <c r="CF103" s="22">
        <v>15365</v>
      </c>
      <c r="CG103" s="39">
        <v>112440</v>
      </c>
      <c r="CH103" s="35">
        <v>20483</v>
      </c>
      <c r="CI103" s="35">
        <v>11271</v>
      </c>
      <c r="CJ103" s="57">
        <v>117617</v>
      </c>
      <c r="CK103" s="57">
        <v>18000</v>
      </c>
      <c r="CL103" s="58">
        <v>11445</v>
      </c>
    </row>
    <row r="104" spans="1:90" ht="27.6" customHeight="1" x14ac:dyDescent="0.25">
      <c r="A104" s="23" t="s">
        <v>262</v>
      </c>
      <c r="B104" s="23" t="s">
        <v>263</v>
      </c>
      <c r="C104" s="23" t="s">
        <v>264</v>
      </c>
      <c r="D104" s="22">
        <v>68</v>
      </c>
      <c r="E104" s="22">
        <v>0</v>
      </c>
      <c r="F104" s="22">
        <v>0</v>
      </c>
      <c r="G104" s="22">
        <v>90</v>
      </c>
      <c r="H104" s="22"/>
      <c r="I104" s="22">
        <v>176</v>
      </c>
      <c r="J104" s="22">
        <v>68</v>
      </c>
      <c r="K104" s="22">
        <v>0</v>
      </c>
      <c r="L104" s="22">
        <v>0</v>
      </c>
      <c r="M104" s="22">
        <v>63</v>
      </c>
      <c r="N104" s="22"/>
      <c r="O104" s="22"/>
      <c r="P104" s="22">
        <v>68</v>
      </c>
      <c r="Q104" s="22">
        <v>0</v>
      </c>
      <c r="R104" s="22">
        <v>0</v>
      </c>
      <c r="S104" s="22">
        <v>61</v>
      </c>
      <c r="T104" s="22"/>
      <c r="U104" s="22"/>
      <c r="V104" s="22">
        <v>68</v>
      </c>
      <c r="W104" s="22">
        <v>0</v>
      </c>
      <c r="X104" s="22">
        <v>0</v>
      </c>
      <c r="Y104" s="22">
        <v>63</v>
      </c>
      <c r="Z104" s="22">
        <v>0</v>
      </c>
      <c r="AA104" s="22">
        <v>529</v>
      </c>
      <c r="AB104" s="22">
        <v>68</v>
      </c>
      <c r="AC104" s="22">
        <v>0</v>
      </c>
      <c r="AD104" s="22">
        <v>200</v>
      </c>
      <c r="AE104" s="22">
        <v>61</v>
      </c>
      <c r="AF104" s="22">
        <v>0</v>
      </c>
      <c r="AG104" s="22">
        <v>0</v>
      </c>
      <c r="AH104" s="22">
        <v>68</v>
      </c>
      <c r="AI104" s="22">
        <v>0</v>
      </c>
      <c r="AJ104" s="22">
        <v>200</v>
      </c>
      <c r="AK104" s="22">
        <v>139</v>
      </c>
      <c r="AL104" s="22"/>
      <c r="AM104" s="22">
        <v>353</v>
      </c>
      <c r="AN104" s="22">
        <v>68</v>
      </c>
      <c r="AO104" s="22">
        <v>0</v>
      </c>
      <c r="AP104" s="22">
        <v>200</v>
      </c>
      <c r="AQ104" s="22">
        <v>77</v>
      </c>
      <c r="AR104" s="22">
        <v>0</v>
      </c>
      <c r="AS104" s="22">
        <v>0</v>
      </c>
      <c r="AT104" s="22">
        <v>68</v>
      </c>
      <c r="AU104" s="22">
        <v>0</v>
      </c>
      <c r="AV104" s="22">
        <v>200</v>
      </c>
      <c r="AW104" s="22">
        <v>99</v>
      </c>
      <c r="AX104" s="22">
        <v>0</v>
      </c>
      <c r="AY104" s="22">
        <v>529</v>
      </c>
      <c r="AZ104" s="22">
        <v>68</v>
      </c>
      <c r="BA104" s="22">
        <v>0</v>
      </c>
      <c r="BB104" s="22">
        <v>0</v>
      </c>
      <c r="BC104" s="22">
        <v>35</v>
      </c>
      <c r="BD104" s="22"/>
      <c r="BE104" s="22">
        <v>176</v>
      </c>
      <c r="BF104" s="22">
        <v>100</v>
      </c>
      <c r="BG104" s="22"/>
      <c r="BH104" s="22">
        <v>176</v>
      </c>
      <c r="BI104" s="22">
        <v>69</v>
      </c>
      <c r="BJ104" s="22">
        <v>0</v>
      </c>
      <c r="BK104" s="22">
        <v>0</v>
      </c>
      <c r="BL104" s="22">
        <v>69</v>
      </c>
      <c r="BM104" s="22">
        <v>0</v>
      </c>
      <c r="BN104" s="22">
        <v>0</v>
      </c>
      <c r="BO104" s="22">
        <v>96</v>
      </c>
      <c r="BP104" s="22"/>
      <c r="BQ104" s="22">
        <v>176</v>
      </c>
      <c r="BR104" s="22">
        <f t="shared" si="60"/>
        <v>144</v>
      </c>
      <c r="BS104" s="22">
        <f t="shared" si="61"/>
        <v>0</v>
      </c>
      <c r="BT104" s="22">
        <f t="shared" si="62"/>
        <v>42</v>
      </c>
      <c r="BU104" s="22">
        <v>972</v>
      </c>
      <c r="BV104" s="22">
        <v>0</v>
      </c>
      <c r="BW104" s="22">
        <v>1300</v>
      </c>
      <c r="BX104" s="22">
        <v>820</v>
      </c>
      <c r="BY104" s="22">
        <v>0</v>
      </c>
      <c r="BZ104" s="22">
        <v>800</v>
      </c>
      <c r="CA104" s="22">
        <v>855</v>
      </c>
      <c r="CB104" s="22">
        <v>0</v>
      </c>
      <c r="CC104" s="22">
        <v>824</v>
      </c>
      <c r="CD104" s="22">
        <v>872</v>
      </c>
      <c r="CE104" s="22">
        <v>0</v>
      </c>
      <c r="CF104" s="22">
        <v>849</v>
      </c>
      <c r="CG104" s="39">
        <v>911</v>
      </c>
      <c r="CH104" s="35"/>
      <c r="CI104" s="35">
        <v>874</v>
      </c>
      <c r="CJ104" s="57">
        <v>952</v>
      </c>
      <c r="CK104" s="57"/>
      <c r="CL104" s="58">
        <v>900</v>
      </c>
    </row>
    <row r="105" spans="1:90" ht="20.100000000000001" customHeight="1" x14ac:dyDescent="0.25">
      <c r="A105" s="23" t="s">
        <v>265</v>
      </c>
      <c r="B105" s="23" t="s">
        <v>85</v>
      </c>
      <c r="C105" s="23" t="s">
        <v>86</v>
      </c>
      <c r="D105" s="22">
        <v>3794</v>
      </c>
      <c r="E105" s="22">
        <v>0</v>
      </c>
      <c r="F105" s="22">
        <v>4</v>
      </c>
      <c r="G105" s="22">
        <v>9023</v>
      </c>
      <c r="H105" s="22">
        <v>-13</v>
      </c>
      <c r="I105" s="22">
        <v>28</v>
      </c>
      <c r="J105" s="22">
        <v>5461</v>
      </c>
      <c r="K105" s="22">
        <v>2500</v>
      </c>
      <c r="L105" s="22">
        <v>4</v>
      </c>
      <c r="M105" s="22">
        <v>4145</v>
      </c>
      <c r="N105" s="22">
        <v>14440</v>
      </c>
      <c r="O105" s="22">
        <v>28</v>
      </c>
      <c r="P105" s="22">
        <v>6491</v>
      </c>
      <c r="Q105" s="22">
        <v>2500</v>
      </c>
      <c r="R105" s="22">
        <v>4</v>
      </c>
      <c r="S105" s="22">
        <v>4</v>
      </c>
      <c r="T105" s="22">
        <v>1523</v>
      </c>
      <c r="U105" s="22">
        <v>28</v>
      </c>
      <c r="V105" s="22">
        <v>5161</v>
      </c>
      <c r="W105" s="22">
        <v>2500</v>
      </c>
      <c r="X105" s="22">
        <v>4</v>
      </c>
      <c r="Y105" s="22">
        <v>4764</v>
      </c>
      <c r="Z105" s="22">
        <v>0</v>
      </c>
      <c r="AA105" s="22">
        <v>28</v>
      </c>
      <c r="AB105" s="22">
        <v>4663</v>
      </c>
      <c r="AC105" s="22">
        <v>1600</v>
      </c>
      <c r="AD105" s="22">
        <v>5</v>
      </c>
      <c r="AE105" s="22">
        <v>4934</v>
      </c>
      <c r="AF105" s="22">
        <v>15457</v>
      </c>
      <c r="AG105" s="22">
        <v>28</v>
      </c>
      <c r="AH105" s="22">
        <v>6117</v>
      </c>
      <c r="AI105" s="22">
        <v>0</v>
      </c>
      <c r="AJ105" s="22">
        <v>5</v>
      </c>
      <c r="AK105" s="22">
        <v>5790</v>
      </c>
      <c r="AL105" s="22">
        <v>2760</v>
      </c>
      <c r="AM105" s="22">
        <v>28</v>
      </c>
      <c r="AN105" s="22">
        <v>5768</v>
      </c>
      <c r="AO105" s="22">
        <v>0</v>
      </c>
      <c r="AP105" s="22">
        <v>4</v>
      </c>
      <c r="AQ105" s="22">
        <v>3416</v>
      </c>
      <c r="AR105" s="22">
        <v>0</v>
      </c>
      <c r="AS105" s="22">
        <v>28</v>
      </c>
      <c r="AT105" s="22">
        <v>4823</v>
      </c>
      <c r="AU105" s="22">
        <v>0</v>
      </c>
      <c r="AV105" s="22">
        <v>5</v>
      </c>
      <c r="AW105" s="22">
        <v>5471</v>
      </c>
      <c r="AX105" s="22">
        <v>0</v>
      </c>
      <c r="AY105" s="22">
        <v>28</v>
      </c>
      <c r="AZ105" s="22">
        <v>5123</v>
      </c>
      <c r="BA105" s="22">
        <v>4000</v>
      </c>
      <c r="BB105" s="22">
        <v>5</v>
      </c>
      <c r="BC105" s="22">
        <v>3887</v>
      </c>
      <c r="BD105" s="22"/>
      <c r="BE105" s="22">
        <v>28</v>
      </c>
      <c r="BF105" s="22">
        <v>4049</v>
      </c>
      <c r="BG105" s="22"/>
      <c r="BH105" s="22">
        <v>28</v>
      </c>
      <c r="BI105" s="22">
        <v>4760</v>
      </c>
      <c r="BJ105" s="22">
        <v>4500</v>
      </c>
      <c r="BK105" s="22">
        <v>4</v>
      </c>
      <c r="BL105" s="22">
        <v>5282</v>
      </c>
      <c r="BM105" s="22">
        <v>2500</v>
      </c>
      <c r="BN105" s="22">
        <v>5</v>
      </c>
      <c r="BO105" s="22">
        <v>4250</v>
      </c>
      <c r="BP105" s="22"/>
      <c r="BQ105" s="22">
        <v>28</v>
      </c>
      <c r="BR105" s="22">
        <f t="shared" si="60"/>
        <v>9543</v>
      </c>
      <c r="BS105" s="22">
        <f t="shared" si="61"/>
        <v>-11000</v>
      </c>
      <c r="BT105" s="22">
        <f t="shared" si="62"/>
        <v>174</v>
      </c>
      <c r="BU105" s="22">
        <v>61607</v>
      </c>
      <c r="BV105" s="22">
        <v>34167</v>
      </c>
      <c r="BW105" s="22">
        <v>389</v>
      </c>
      <c r="BX105" s="22">
        <v>63603</v>
      </c>
      <c r="BY105" s="22">
        <v>21100</v>
      </c>
      <c r="BZ105" s="22">
        <v>389</v>
      </c>
      <c r="CA105" s="22">
        <v>68317</v>
      </c>
      <c r="CB105" s="22">
        <v>63832</v>
      </c>
      <c r="CC105" s="22">
        <v>441</v>
      </c>
      <c r="CD105" s="38">
        <v>70876</v>
      </c>
      <c r="CE105" s="22">
        <v>24900</v>
      </c>
      <c r="CF105" s="22">
        <v>499</v>
      </c>
      <c r="CG105" s="39">
        <v>74253</v>
      </c>
      <c r="CH105" s="35">
        <v>24900</v>
      </c>
      <c r="CI105" s="35">
        <v>564</v>
      </c>
      <c r="CJ105" s="57">
        <v>77416</v>
      </c>
      <c r="CK105" s="57">
        <v>24900</v>
      </c>
      <c r="CL105" s="58">
        <v>636</v>
      </c>
    </row>
    <row r="106" spans="1:90" ht="20.100000000000001" customHeight="1" x14ac:dyDescent="0.25">
      <c r="A106" s="23" t="s">
        <v>266</v>
      </c>
      <c r="B106" s="23" t="s">
        <v>87</v>
      </c>
      <c r="C106" s="23" t="s">
        <v>88</v>
      </c>
      <c r="D106" s="22">
        <v>10552</v>
      </c>
      <c r="E106" s="22">
        <v>0</v>
      </c>
      <c r="F106" s="22">
        <v>78331</v>
      </c>
      <c r="G106" s="22">
        <v>11186</v>
      </c>
      <c r="H106" s="22"/>
      <c r="I106" s="22">
        <v>55905</v>
      </c>
      <c r="J106" s="22">
        <v>10940</v>
      </c>
      <c r="K106" s="22">
        <v>2700</v>
      </c>
      <c r="L106" s="22">
        <v>12400</v>
      </c>
      <c r="M106" s="22">
        <v>11930</v>
      </c>
      <c r="N106" s="22">
        <v>2059</v>
      </c>
      <c r="O106" s="22">
        <v>10121</v>
      </c>
      <c r="P106" s="22">
        <v>11201</v>
      </c>
      <c r="Q106" s="22">
        <v>1075</v>
      </c>
      <c r="R106" s="22">
        <v>12098</v>
      </c>
      <c r="S106" s="22">
        <v>12132</v>
      </c>
      <c r="T106" s="22">
        <v>2946</v>
      </c>
      <c r="U106" s="22">
        <v>15793</v>
      </c>
      <c r="V106" s="22">
        <v>11178</v>
      </c>
      <c r="W106" s="22">
        <v>2700</v>
      </c>
      <c r="X106" s="22">
        <v>7137</v>
      </c>
      <c r="Y106" s="22">
        <v>11525</v>
      </c>
      <c r="Z106" s="22">
        <v>1460</v>
      </c>
      <c r="AA106" s="22">
        <v>12486</v>
      </c>
      <c r="AB106" s="22">
        <v>11096</v>
      </c>
      <c r="AC106" s="22">
        <v>5000</v>
      </c>
      <c r="AD106" s="22">
        <v>5859</v>
      </c>
      <c r="AE106" s="22">
        <v>11786</v>
      </c>
      <c r="AF106" s="22">
        <v>0</v>
      </c>
      <c r="AG106" s="22">
        <v>9977</v>
      </c>
      <c r="AH106" s="22">
        <v>11496</v>
      </c>
      <c r="AI106" s="22">
        <v>14000</v>
      </c>
      <c r="AJ106" s="22">
        <v>62011</v>
      </c>
      <c r="AK106" s="22">
        <v>11998</v>
      </c>
      <c r="AL106" s="22">
        <v>1089</v>
      </c>
      <c r="AM106" s="22">
        <v>46651</v>
      </c>
      <c r="AN106" s="22">
        <v>11089</v>
      </c>
      <c r="AO106" s="22">
        <v>11075</v>
      </c>
      <c r="AP106" s="22">
        <v>10209</v>
      </c>
      <c r="AQ106" s="22">
        <v>11114</v>
      </c>
      <c r="AR106" s="22">
        <v>835</v>
      </c>
      <c r="AS106" s="22">
        <v>11765</v>
      </c>
      <c r="AT106" s="22">
        <v>11082</v>
      </c>
      <c r="AU106" s="22">
        <v>10000</v>
      </c>
      <c r="AV106" s="22">
        <v>10056</v>
      </c>
      <c r="AW106" s="22">
        <v>11652</v>
      </c>
      <c r="AX106" s="22">
        <v>1887</v>
      </c>
      <c r="AY106" s="22">
        <v>10619</v>
      </c>
      <c r="AZ106" s="22">
        <v>11235</v>
      </c>
      <c r="BA106" s="22">
        <v>11500</v>
      </c>
      <c r="BB106" s="22">
        <v>54184</v>
      </c>
      <c r="BC106" s="22">
        <v>11139</v>
      </c>
      <c r="BD106" s="22">
        <v>1806</v>
      </c>
      <c r="BE106" s="22">
        <v>39856</v>
      </c>
      <c r="BF106" s="22">
        <v>11480</v>
      </c>
      <c r="BG106" s="22">
        <v>688</v>
      </c>
      <c r="BH106" s="22">
        <v>10497</v>
      </c>
      <c r="BI106" s="22">
        <v>11266</v>
      </c>
      <c r="BJ106" s="22">
        <v>10725</v>
      </c>
      <c r="BK106" s="22">
        <v>5887</v>
      </c>
      <c r="BL106" s="22">
        <v>11348</v>
      </c>
      <c r="BM106" s="22">
        <v>4691</v>
      </c>
      <c r="BN106" s="22">
        <v>14086</v>
      </c>
      <c r="BO106" s="22">
        <v>11097</v>
      </c>
      <c r="BP106" s="22">
        <v>1714</v>
      </c>
      <c r="BQ106" s="22">
        <v>10287</v>
      </c>
      <c r="BR106" s="22">
        <f t="shared" si="60"/>
        <v>10342</v>
      </c>
      <c r="BS106" s="22">
        <f t="shared" si="61"/>
        <v>-24528</v>
      </c>
      <c r="BT106" s="22">
        <f t="shared" si="62"/>
        <v>5394</v>
      </c>
      <c r="BU106" s="22">
        <v>136944</v>
      </c>
      <c r="BV106" s="22">
        <v>20777</v>
      </c>
      <c r="BW106" s="22">
        <v>252305</v>
      </c>
      <c r="BX106" s="22">
        <v>135886</v>
      </c>
      <c r="BY106" s="22">
        <v>75966</v>
      </c>
      <c r="BZ106" s="22">
        <v>287264</v>
      </c>
      <c r="CA106" s="22">
        <v>141381</v>
      </c>
      <c r="CB106" s="22">
        <v>60482</v>
      </c>
      <c r="CC106" s="22">
        <v>291447</v>
      </c>
      <c r="CD106" s="38">
        <v>148614</v>
      </c>
      <c r="CE106" s="22">
        <v>69068</v>
      </c>
      <c r="CF106" s="22">
        <v>355290</v>
      </c>
      <c r="CG106" s="39">
        <v>154811</v>
      </c>
      <c r="CH106" s="35">
        <v>64502</v>
      </c>
      <c r="CI106" s="35">
        <v>380068</v>
      </c>
      <c r="CJ106" s="57">
        <v>161589</v>
      </c>
      <c r="CK106" s="57">
        <v>70480</v>
      </c>
      <c r="CL106" s="58">
        <v>416099</v>
      </c>
    </row>
    <row r="107" spans="1:90" ht="21.75" customHeight="1" x14ac:dyDescent="0.25">
      <c r="A107" s="23" t="s">
        <v>261</v>
      </c>
      <c r="B107" s="23" t="s">
        <v>80</v>
      </c>
      <c r="C107" s="23" t="s">
        <v>81</v>
      </c>
      <c r="D107" s="22">
        <v>4262</v>
      </c>
      <c r="E107" s="22">
        <v>0</v>
      </c>
      <c r="F107" s="22">
        <v>0</v>
      </c>
      <c r="G107" s="22">
        <v>2019</v>
      </c>
      <c r="H107" s="22"/>
      <c r="I107" s="22">
        <v>1</v>
      </c>
      <c r="J107" s="22">
        <v>5603</v>
      </c>
      <c r="K107" s="22">
        <v>0</v>
      </c>
      <c r="L107" s="22">
        <v>0</v>
      </c>
      <c r="M107" s="22">
        <v>2178</v>
      </c>
      <c r="N107" s="22"/>
      <c r="O107" s="22">
        <v>1</v>
      </c>
      <c r="P107" s="22">
        <v>4243</v>
      </c>
      <c r="Q107" s="22">
        <v>0</v>
      </c>
      <c r="R107" s="22">
        <v>0</v>
      </c>
      <c r="S107" s="22">
        <v>2301</v>
      </c>
      <c r="T107" s="22"/>
      <c r="U107" s="22">
        <v>1</v>
      </c>
      <c r="V107" s="22">
        <v>3005</v>
      </c>
      <c r="W107" s="22">
        <v>0</v>
      </c>
      <c r="X107" s="22">
        <v>0</v>
      </c>
      <c r="Y107" s="22">
        <v>2280</v>
      </c>
      <c r="Z107" s="22">
        <v>0</v>
      </c>
      <c r="AA107" s="22">
        <v>1</v>
      </c>
      <c r="AB107" s="22">
        <v>3734</v>
      </c>
      <c r="AC107" s="22">
        <v>500</v>
      </c>
      <c r="AD107" s="22">
        <v>0</v>
      </c>
      <c r="AE107" s="22">
        <v>2500</v>
      </c>
      <c r="AF107" s="22">
        <v>0</v>
      </c>
      <c r="AG107" s="22">
        <v>1</v>
      </c>
      <c r="AH107" s="22">
        <v>2849</v>
      </c>
      <c r="AI107" s="22">
        <v>600</v>
      </c>
      <c r="AJ107" s="22">
        <v>0</v>
      </c>
      <c r="AK107" s="22">
        <v>2346</v>
      </c>
      <c r="AL107" s="22"/>
      <c r="AM107" s="22">
        <v>1</v>
      </c>
      <c r="AN107" s="22">
        <v>2491</v>
      </c>
      <c r="AO107" s="22">
        <v>0</v>
      </c>
      <c r="AP107" s="22">
        <v>0</v>
      </c>
      <c r="AQ107" s="22">
        <v>2859</v>
      </c>
      <c r="AR107" s="22">
        <v>0</v>
      </c>
      <c r="AS107" s="22">
        <v>1</v>
      </c>
      <c r="AT107" s="22">
        <v>2274</v>
      </c>
      <c r="AU107" s="22">
        <v>500</v>
      </c>
      <c r="AV107" s="22">
        <v>0</v>
      </c>
      <c r="AW107" s="22">
        <v>2294</v>
      </c>
      <c r="AX107" s="22"/>
      <c r="AY107" s="22">
        <v>1</v>
      </c>
      <c r="AZ107" s="22">
        <v>2101</v>
      </c>
      <c r="BA107" s="22">
        <v>0</v>
      </c>
      <c r="BB107" s="22">
        <v>0</v>
      </c>
      <c r="BC107" s="22">
        <v>4304</v>
      </c>
      <c r="BD107" s="22">
        <v>8803</v>
      </c>
      <c r="BE107" s="22">
        <v>1</v>
      </c>
      <c r="BF107" s="22">
        <v>4173</v>
      </c>
      <c r="BG107" s="22">
        <v>2363</v>
      </c>
      <c r="BH107" s="22">
        <v>1</v>
      </c>
      <c r="BI107" s="22">
        <v>1910</v>
      </c>
      <c r="BJ107" s="22">
        <v>1700</v>
      </c>
      <c r="BK107" s="22">
        <v>0</v>
      </c>
      <c r="BL107" s="22">
        <v>1974</v>
      </c>
      <c r="BM107" s="22">
        <v>0</v>
      </c>
      <c r="BN107" s="22">
        <v>0</v>
      </c>
      <c r="BO107" s="22">
        <v>4271</v>
      </c>
      <c r="BP107" s="22"/>
      <c r="BQ107" s="22">
        <v>1</v>
      </c>
      <c r="BR107" s="22">
        <f t="shared" si="60"/>
        <v>12414</v>
      </c>
      <c r="BS107" s="22">
        <f t="shared" si="61"/>
        <v>1800</v>
      </c>
      <c r="BT107" s="22">
        <f t="shared" si="62"/>
        <v>10</v>
      </c>
      <c r="BU107" s="22">
        <v>37156</v>
      </c>
      <c r="BV107" s="22">
        <v>4000</v>
      </c>
      <c r="BW107" s="22">
        <v>17</v>
      </c>
      <c r="BX107" s="22">
        <v>36373</v>
      </c>
      <c r="BY107" s="22">
        <v>4500</v>
      </c>
      <c r="BZ107" s="22">
        <v>17</v>
      </c>
      <c r="CA107" s="22">
        <v>37149</v>
      </c>
      <c r="CB107" s="22">
        <v>2000</v>
      </c>
      <c r="CC107" s="22">
        <v>20</v>
      </c>
      <c r="CD107" s="38">
        <v>37424</v>
      </c>
      <c r="CE107" s="22">
        <v>2000</v>
      </c>
      <c r="CF107" s="22">
        <v>23</v>
      </c>
      <c r="CG107" s="39">
        <v>38340</v>
      </c>
      <c r="CH107" s="43">
        <v>2000</v>
      </c>
      <c r="CI107" s="35">
        <v>26</v>
      </c>
      <c r="CJ107" s="57">
        <v>38919</v>
      </c>
      <c r="CK107" s="60">
        <v>2000</v>
      </c>
      <c r="CL107" s="58">
        <v>29</v>
      </c>
    </row>
    <row r="108" spans="1:90" ht="20.100000000000001" customHeight="1" x14ac:dyDescent="0.25">
      <c r="A108" s="23" t="s">
        <v>267</v>
      </c>
      <c r="B108" s="23" t="s">
        <v>89</v>
      </c>
      <c r="C108" s="23" t="s">
        <v>268</v>
      </c>
      <c r="D108" s="22">
        <v>6229</v>
      </c>
      <c r="E108" s="22">
        <v>0</v>
      </c>
      <c r="F108" s="22">
        <v>0</v>
      </c>
      <c r="G108" s="22">
        <v>4321</v>
      </c>
      <c r="H108" s="22">
        <v>1670</v>
      </c>
      <c r="I108" s="22">
        <v>22</v>
      </c>
      <c r="J108" s="22">
        <v>7478</v>
      </c>
      <c r="K108" s="22">
        <v>250</v>
      </c>
      <c r="L108" s="22">
        <v>0</v>
      </c>
      <c r="M108" s="22">
        <v>6395</v>
      </c>
      <c r="N108" s="22">
        <v>2088</v>
      </c>
      <c r="O108" s="22">
        <v>22</v>
      </c>
      <c r="P108" s="22">
        <v>9329</v>
      </c>
      <c r="Q108" s="22">
        <v>0</v>
      </c>
      <c r="R108" s="22">
        <v>0</v>
      </c>
      <c r="S108" s="22">
        <v>5330</v>
      </c>
      <c r="T108" s="22">
        <v>571</v>
      </c>
      <c r="U108" s="22">
        <v>22</v>
      </c>
      <c r="V108" s="22">
        <v>7895</v>
      </c>
      <c r="W108" s="22">
        <v>250</v>
      </c>
      <c r="X108" s="22">
        <v>0</v>
      </c>
      <c r="Y108" s="22">
        <v>6241</v>
      </c>
      <c r="Z108" s="22">
        <v>9074</v>
      </c>
      <c r="AA108" s="22">
        <v>22</v>
      </c>
      <c r="AB108" s="22">
        <v>7661</v>
      </c>
      <c r="AC108" s="22">
        <v>0</v>
      </c>
      <c r="AD108" s="22">
        <v>0</v>
      </c>
      <c r="AE108" s="22">
        <v>5768</v>
      </c>
      <c r="AF108" s="22">
        <v>5447</v>
      </c>
      <c r="AG108" s="22">
        <v>22</v>
      </c>
      <c r="AH108" s="22">
        <v>7305</v>
      </c>
      <c r="AI108" s="22">
        <v>0</v>
      </c>
      <c r="AJ108" s="22">
        <v>0</v>
      </c>
      <c r="AK108" s="22">
        <v>7835</v>
      </c>
      <c r="AL108" s="22"/>
      <c r="AM108" s="22">
        <v>22</v>
      </c>
      <c r="AN108" s="22">
        <v>7868</v>
      </c>
      <c r="AO108" s="22">
        <v>0</v>
      </c>
      <c r="AP108" s="22">
        <v>0</v>
      </c>
      <c r="AQ108" s="22">
        <v>6587</v>
      </c>
      <c r="AR108" s="22">
        <v>188</v>
      </c>
      <c r="AS108" s="22">
        <v>22</v>
      </c>
      <c r="AT108" s="22">
        <v>7514</v>
      </c>
      <c r="AU108" s="22">
        <v>2565</v>
      </c>
      <c r="AV108" s="22">
        <v>0</v>
      </c>
      <c r="AW108" s="22">
        <v>19748</v>
      </c>
      <c r="AX108" s="22"/>
      <c r="AY108" s="22">
        <v>22</v>
      </c>
      <c r="AZ108" s="22">
        <v>8024</v>
      </c>
      <c r="BA108" s="22">
        <v>4200</v>
      </c>
      <c r="BB108" s="22">
        <v>0</v>
      </c>
      <c r="BC108" s="22">
        <v>6854</v>
      </c>
      <c r="BD108" s="22"/>
      <c r="BE108" s="22">
        <v>22</v>
      </c>
      <c r="BF108" s="22">
        <v>5863</v>
      </c>
      <c r="BG108" s="22">
        <v>437</v>
      </c>
      <c r="BH108" s="22">
        <v>22</v>
      </c>
      <c r="BI108" s="22">
        <v>7519</v>
      </c>
      <c r="BJ108" s="22">
        <v>5500</v>
      </c>
      <c r="BK108" s="22">
        <v>0</v>
      </c>
      <c r="BL108" s="22">
        <v>7638</v>
      </c>
      <c r="BM108" s="22">
        <v>7935</v>
      </c>
      <c r="BN108" s="22">
        <v>0</v>
      </c>
      <c r="BO108" s="22">
        <v>10909</v>
      </c>
      <c r="BP108" s="22"/>
      <c r="BQ108" s="22">
        <v>23</v>
      </c>
      <c r="BR108" s="22">
        <f t="shared" si="60"/>
        <v>16438</v>
      </c>
      <c r="BS108" s="22">
        <f t="shared" si="61"/>
        <v>-18679</v>
      </c>
      <c r="BT108" s="22">
        <f t="shared" si="62"/>
        <v>116</v>
      </c>
      <c r="BU108" s="22">
        <v>89610</v>
      </c>
      <c r="BV108" s="22">
        <v>20559</v>
      </c>
      <c r="BW108" s="22">
        <v>270</v>
      </c>
      <c r="BX108" s="22">
        <v>93181</v>
      </c>
      <c r="BY108" s="22">
        <v>23700</v>
      </c>
      <c r="BZ108" s="22">
        <v>270</v>
      </c>
      <c r="CA108" s="22">
        <v>97442</v>
      </c>
      <c r="CB108" s="22">
        <v>19200</v>
      </c>
      <c r="CC108" s="22">
        <v>308</v>
      </c>
      <c r="CD108" s="38">
        <v>102319</v>
      </c>
      <c r="CE108" s="22">
        <v>17500</v>
      </c>
      <c r="CF108" s="22">
        <v>351</v>
      </c>
      <c r="CG108" s="39">
        <v>107124</v>
      </c>
      <c r="CH108" s="35">
        <v>14700</v>
      </c>
      <c r="CI108" s="35">
        <v>400</v>
      </c>
      <c r="CJ108" s="57">
        <v>112104</v>
      </c>
      <c r="CK108" s="57">
        <v>14700</v>
      </c>
      <c r="CL108" s="58">
        <v>454</v>
      </c>
    </row>
    <row r="109" spans="1:90" ht="20.100000000000001" customHeight="1" x14ac:dyDescent="0.25">
      <c r="A109" s="23" t="s">
        <v>271</v>
      </c>
      <c r="B109" s="23" t="s">
        <v>62</v>
      </c>
      <c r="C109" s="23" t="s">
        <v>63</v>
      </c>
      <c r="D109" s="22">
        <v>6036</v>
      </c>
      <c r="E109" s="22">
        <v>0</v>
      </c>
      <c r="F109" s="22">
        <v>3800</v>
      </c>
      <c r="G109" s="22">
        <v>10987</v>
      </c>
      <c r="H109" s="22"/>
      <c r="I109" s="22">
        <v>63</v>
      </c>
      <c r="J109" s="22">
        <v>6277</v>
      </c>
      <c r="K109" s="22">
        <v>1250</v>
      </c>
      <c r="L109" s="22">
        <v>0</v>
      </c>
      <c r="M109" s="22">
        <v>7304</v>
      </c>
      <c r="N109" s="22">
        <v>4123</v>
      </c>
      <c r="O109" s="22">
        <v>63</v>
      </c>
      <c r="P109" s="22">
        <v>9119</v>
      </c>
      <c r="Q109" s="22">
        <v>0</v>
      </c>
      <c r="R109" s="22">
        <v>0</v>
      </c>
      <c r="S109" s="22">
        <v>6202</v>
      </c>
      <c r="T109" s="22">
        <v>1663</v>
      </c>
      <c r="U109" s="22">
        <v>6766</v>
      </c>
      <c r="V109" s="22">
        <v>8583</v>
      </c>
      <c r="W109" s="22">
        <v>1750</v>
      </c>
      <c r="X109" s="22">
        <v>0</v>
      </c>
      <c r="Y109" s="22">
        <v>8925</v>
      </c>
      <c r="Z109" s="22">
        <v>17043</v>
      </c>
      <c r="AA109" s="22">
        <v>706</v>
      </c>
      <c r="AB109" s="22">
        <v>7051</v>
      </c>
      <c r="AC109" s="22">
        <v>0</v>
      </c>
      <c r="AD109" s="22">
        <v>0</v>
      </c>
      <c r="AE109" s="22">
        <v>6223</v>
      </c>
      <c r="AF109" s="22">
        <v>2084</v>
      </c>
      <c r="AG109" s="22">
        <v>2219</v>
      </c>
      <c r="AH109" s="22">
        <v>8316</v>
      </c>
      <c r="AI109" s="22">
        <v>1000</v>
      </c>
      <c r="AJ109" s="22">
        <v>3200</v>
      </c>
      <c r="AK109" s="22">
        <v>6801</v>
      </c>
      <c r="AL109" s="22">
        <v>325</v>
      </c>
      <c r="AM109" s="22">
        <v>63</v>
      </c>
      <c r="AN109" s="22">
        <v>6643</v>
      </c>
      <c r="AO109" s="22">
        <v>2000</v>
      </c>
      <c r="AP109" s="22">
        <v>0</v>
      </c>
      <c r="AQ109" s="22">
        <v>6260</v>
      </c>
      <c r="AR109" s="22">
        <v>1893</v>
      </c>
      <c r="AS109" s="22">
        <v>1166</v>
      </c>
      <c r="AT109" s="22">
        <v>7935</v>
      </c>
      <c r="AU109" s="22">
        <v>2000</v>
      </c>
      <c r="AV109" s="22">
        <v>0</v>
      </c>
      <c r="AW109" s="22">
        <v>7444</v>
      </c>
      <c r="AX109" s="22">
        <v>7067</v>
      </c>
      <c r="AY109" s="22">
        <v>3103</v>
      </c>
      <c r="AZ109" s="22">
        <v>6935</v>
      </c>
      <c r="BA109" s="22">
        <v>5500</v>
      </c>
      <c r="BB109" s="22">
        <v>3000</v>
      </c>
      <c r="BC109" s="22">
        <v>5903</v>
      </c>
      <c r="BD109" s="22">
        <v>6887</v>
      </c>
      <c r="BE109" s="22">
        <v>7259</v>
      </c>
      <c r="BF109" s="22">
        <v>6024</v>
      </c>
      <c r="BG109" s="22">
        <v>183</v>
      </c>
      <c r="BH109" s="22">
        <v>63</v>
      </c>
      <c r="BI109" s="22">
        <v>6825</v>
      </c>
      <c r="BJ109" s="22">
        <v>4500</v>
      </c>
      <c r="BK109" s="22">
        <v>0</v>
      </c>
      <c r="BL109" s="22">
        <v>6972</v>
      </c>
      <c r="BM109" s="22">
        <v>5000</v>
      </c>
      <c r="BN109" s="22">
        <v>0</v>
      </c>
      <c r="BO109" s="22">
        <v>6864</v>
      </c>
      <c r="BP109" s="22">
        <v>1274</v>
      </c>
      <c r="BQ109" s="22">
        <v>2460</v>
      </c>
      <c r="BR109" s="22">
        <f t="shared" si="60"/>
        <v>10728</v>
      </c>
      <c r="BS109" s="22">
        <f t="shared" si="61"/>
        <v>-10365</v>
      </c>
      <c r="BT109" s="22">
        <f t="shared" si="62"/>
        <v>705</v>
      </c>
      <c r="BU109" s="22">
        <v>92097</v>
      </c>
      <c r="BV109" s="22">
        <v>33766</v>
      </c>
      <c r="BW109" s="22">
        <v>14751</v>
      </c>
      <c r="BX109" s="22">
        <v>87518</v>
      </c>
      <c r="BY109" s="22">
        <v>28500</v>
      </c>
      <c r="BZ109" s="22">
        <v>10751</v>
      </c>
      <c r="CA109" s="22">
        <v>91609</v>
      </c>
      <c r="CB109" s="22">
        <v>44000</v>
      </c>
      <c r="CC109" s="22">
        <v>30858</v>
      </c>
      <c r="CD109" s="38">
        <v>95534</v>
      </c>
      <c r="CE109" s="22">
        <v>25591</v>
      </c>
      <c r="CF109" s="22">
        <v>17168</v>
      </c>
      <c r="CG109" s="39">
        <v>100830</v>
      </c>
      <c r="CH109" s="43">
        <v>63608</v>
      </c>
      <c r="CI109" s="35">
        <v>33721</v>
      </c>
      <c r="CJ109" s="57">
        <v>105505</v>
      </c>
      <c r="CK109" s="60">
        <v>57637</v>
      </c>
      <c r="CL109" s="58">
        <v>27903</v>
      </c>
    </row>
    <row r="110" spans="1:90" ht="20.100000000000001" customHeight="1" x14ac:dyDescent="0.25">
      <c r="A110" s="23" t="s">
        <v>272</v>
      </c>
      <c r="B110" s="23" t="s">
        <v>64</v>
      </c>
      <c r="C110" s="23" t="s">
        <v>65</v>
      </c>
      <c r="D110" s="22">
        <v>17974</v>
      </c>
      <c r="E110" s="22">
        <v>0</v>
      </c>
      <c r="F110" s="22">
        <v>83860</v>
      </c>
      <c r="G110" s="22">
        <v>23915</v>
      </c>
      <c r="H110" s="22">
        <f>14497+3935</f>
        <v>18432</v>
      </c>
      <c r="I110" s="22">
        <v>55060</v>
      </c>
      <c r="J110" s="22">
        <v>18589</v>
      </c>
      <c r="K110" s="22">
        <v>14500</v>
      </c>
      <c r="L110" s="22">
        <v>68551</v>
      </c>
      <c r="M110" s="22">
        <v>29554</v>
      </c>
      <c r="N110" s="22">
        <v>38802</v>
      </c>
      <c r="O110" s="22">
        <v>61086</v>
      </c>
      <c r="P110" s="22">
        <v>22195</v>
      </c>
      <c r="Q110" s="22">
        <v>9900</v>
      </c>
      <c r="R110" s="22">
        <v>54457</v>
      </c>
      <c r="S110" s="22">
        <v>18508</v>
      </c>
      <c r="T110" s="22">
        <f>35732+2629</f>
        <v>38361</v>
      </c>
      <c r="U110" s="22">
        <v>96535</v>
      </c>
      <c r="V110" s="22">
        <v>19436</v>
      </c>
      <c r="W110" s="22">
        <v>14500</v>
      </c>
      <c r="X110" s="22">
        <v>54654</v>
      </c>
      <c r="Y110" s="22">
        <v>19835</v>
      </c>
      <c r="Z110" s="22">
        <f>13065-385</f>
        <v>12680</v>
      </c>
      <c r="AA110" s="22">
        <v>66170</v>
      </c>
      <c r="AB110" s="22">
        <v>19119</v>
      </c>
      <c r="AC110" s="22">
        <v>9000</v>
      </c>
      <c r="AD110" s="22">
        <v>54887</v>
      </c>
      <c r="AE110" s="22">
        <v>18530</v>
      </c>
      <c r="AF110" s="22">
        <v>6856</v>
      </c>
      <c r="AG110" s="22">
        <v>32</v>
      </c>
      <c r="AH110" s="22">
        <v>20010</v>
      </c>
      <c r="AI110" s="22">
        <v>21000</v>
      </c>
      <c r="AJ110" s="22">
        <v>64513</v>
      </c>
      <c r="AK110" s="22">
        <v>24234</v>
      </c>
      <c r="AL110" s="22">
        <v>31823</v>
      </c>
      <c r="AM110" s="22">
        <v>48251</v>
      </c>
      <c r="AN110" s="22">
        <v>19166</v>
      </c>
      <c r="AO110" s="22">
        <v>11500</v>
      </c>
      <c r="AP110" s="22">
        <v>33746</v>
      </c>
      <c r="AQ110" s="22">
        <v>19286</v>
      </c>
      <c r="AR110" s="22">
        <v>1997</v>
      </c>
      <c r="AS110" s="22">
        <v>60255</v>
      </c>
      <c r="AT110" s="22">
        <v>18362</v>
      </c>
      <c r="AU110" s="22">
        <v>11600</v>
      </c>
      <c r="AV110" s="22">
        <v>38421</v>
      </c>
      <c r="AW110" s="22">
        <v>20733</v>
      </c>
      <c r="AX110" s="22">
        <f>11842+38</f>
        <v>11880</v>
      </c>
      <c r="AY110" s="22">
        <v>45859</v>
      </c>
      <c r="AZ110" s="22">
        <v>20473</v>
      </c>
      <c r="BA110" s="22">
        <v>10000</v>
      </c>
      <c r="BB110" s="22">
        <v>90776</v>
      </c>
      <c r="BC110" s="22">
        <v>16178</v>
      </c>
      <c r="BD110" s="22">
        <v>67484</v>
      </c>
      <c r="BE110" s="22">
        <v>83481</v>
      </c>
      <c r="BF110" s="22">
        <v>21161</v>
      </c>
      <c r="BG110" s="22">
        <f>3841+90</f>
        <v>3931</v>
      </c>
      <c r="BH110" s="22">
        <v>44342</v>
      </c>
      <c r="BI110" s="22">
        <v>19307</v>
      </c>
      <c r="BJ110" s="22">
        <v>11000</v>
      </c>
      <c r="BK110" s="22">
        <v>35246</v>
      </c>
      <c r="BL110" s="22">
        <v>19019</v>
      </c>
      <c r="BM110" s="22">
        <v>7000</v>
      </c>
      <c r="BN110" s="22">
        <v>48785</v>
      </c>
      <c r="BO110" s="22">
        <v>21506</v>
      </c>
      <c r="BP110" s="22">
        <v>20429</v>
      </c>
      <c r="BQ110" s="22">
        <v>53715</v>
      </c>
      <c r="BR110" s="22">
        <f t="shared" si="60"/>
        <v>7147</v>
      </c>
      <c r="BS110" s="22">
        <f t="shared" si="61"/>
        <v>-5193</v>
      </c>
      <c r="BT110" s="22">
        <f t="shared" si="62"/>
        <v>81778</v>
      </c>
      <c r="BU110" s="22">
        <v>238170</v>
      </c>
      <c r="BV110" s="22">
        <v>183358</v>
      </c>
      <c r="BW110" s="22">
        <v>682395</v>
      </c>
      <c r="BX110" s="22">
        <v>234736</v>
      </c>
      <c r="BY110" s="22">
        <v>122982</v>
      </c>
      <c r="BZ110" s="22">
        <v>669665</v>
      </c>
      <c r="CA110" s="22">
        <v>244585</v>
      </c>
      <c r="CB110" s="22">
        <v>118000</v>
      </c>
      <c r="CC110" s="22">
        <v>718478</v>
      </c>
      <c r="CD110" s="38">
        <v>254404</v>
      </c>
      <c r="CE110" s="22">
        <v>154866</v>
      </c>
      <c r="CF110" s="22">
        <v>773350</v>
      </c>
      <c r="CG110" s="39">
        <v>263918</v>
      </c>
      <c r="CH110" s="43">
        <v>130000</v>
      </c>
      <c r="CI110" s="35">
        <v>812479</v>
      </c>
      <c r="CJ110" s="57">
        <v>273600</v>
      </c>
      <c r="CK110" s="60">
        <v>141693</v>
      </c>
      <c r="CL110" s="58">
        <v>853965</v>
      </c>
    </row>
    <row r="111" spans="1:90" ht="20.100000000000001" customHeight="1" x14ac:dyDescent="0.25">
      <c r="A111" s="23" t="s">
        <v>274</v>
      </c>
      <c r="B111" s="23" t="s">
        <v>129</v>
      </c>
      <c r="C111" s="23" t="s">
        <v>275</v>
      </c>
      <c r="D111" s="22">
        <v>1831</v>
      </c>
      <c r="E111" s="22">
        <v>0</v>
      </c>
      <c r="F111" s="22">
        <v>2910</v>
      </c>
      <c r="G111" s="22">
        <v>2816</v>
      </c>
      <c r="H111" s="22"/>
      <c r="I111" s="22">
        <v>3169</v>
      </c>
      <c r="J111" s="22">
        <v>2039</v>
      </c>
      <c r="K111" s="22">
        <v>0</v>
      </c>
      <c r="L111" s="22">
        <v>3013</v>
      </c>
      <c r="M111" s="22">
        <v>3014</v>
      </c>
      <c r="N111" s="22"/>
      <c r="O111" s="22">
        <v>3251</v>
      </c>
      <c r="P111" s="22">
        <v>1755</v>
      </c>
      <c r="Q111" s="22">
        <v>0</v>
      </c>
      <c r="R111" s="22">
        <v>2411</v>
      </c>
      <c r="S111" s="22">
        <v>2993</v>
      </c>
      <c r="T111" s="22"/>
      <c r="U111" s="22">
        <v>3482</v>
      </c>
      <c r="V111" s="22">
        <v>1590</v>
      </c>
      <c r="W111" s="22">
        <v>0</v>
      </c>
      <c r="X111" s="22">
        <v>2556</v>
      </c>
      <c r="Y111" s="22">
        <v>2911</v>
      </c>
      <c r="Z111" s="22">
        <v>0</v>
      </c>
      <c r="AA111" s="22">
        <v>3900</v>
      </c>
      <c r="AB111" s="22">
        <v>2220</v>
      </c>
      <c r="AC111" s="22">
        <v>0</v>
      </c>
      <c r="AD111" s="22">
        <v>3028</v>
      </c>
      <c r="AE111" s="22">
        <v>2551</v>
      </c>
      <c r="AF111" s="22">
        <v>0</v>
      </c>
      <c r="AG111" s="22">
        <v>2846</v>
      </c>
      <c r="AH111" s="22">
        <v>2408</v>
      </c>
      <c r="AI111" s="22">
        <v>0</v>
      </c>
      <c r="AJ111" s="22">
        <v>2779</v>
      </c>
      <c r="AK111" s="22">
        <v>2573</v>
      </c>
      <c r="AL111" s="22"/>
      <c r="AM111" s="22">
        <v>2645</v>
      </c>
      <c r="AN111" s="22">
        <v>2298</v>
      </c>
      <c r="AO111" s="22">
        <v>0</v>
      </c>
      <c r="AP111" s="22">
        <v>2204</v>
      </c>
      <c r="AQ111" s="22">
        <v>2575</v>
      </c>
      <c r="AR111" s="22">
        <v>0</v>
      </c>
      <c r="AS111" s="22">
        <v>2276</v>
      </c>
      <c r="AT111" s="22">
        <v>1403</v>
      </c>
      <c r="AU111" s="22">
        <v>0</v>
      </c>
      <c r="AV111" s="22">
        <v>1693</v>
      </c>
      <c r="AW111" s="22">
        <v>2627</v>
      </c>
      <c r="AX111" s="22">
        <v>0</v>
      </c>
      <c r="AY111" s="22">
        <v>2519</v>
      </c>
      <c r="AZ111" s="22">
        <v>2399</v>
      </c>
      <c r="BA111" s="22">
        <v>0</v>
      </c>
      <c r="BB111" s="22">
        <v>3687</v>
      </c>
      <c r="BC111" s="22">
        <v>2372</v>
      </c>
      <c r="BD111" s="22"/>
      <c r="BE111" s="22">
        <v>5253</v>
      </c>
      <c r="BF111" s="22">
        <v>2502</v>
      </c>
      <c r="BG111" s="22"/>
      <c r="BH111" s="22">
        <v>2588</v>
      </c>
      <c r="BI111" s="22">
        <v>1679</v>
      </c>
      <c r="BJ111" s="22">
        <v>0</v>
      </c>
      <c r="BK111" s="22">
        <v>2366</v>
      </c>
      <c r="BL111" s="22">
        <v>2093</v>
      </c>
      <c r="BM111" s="22">
        <v>0</v>
      </c>
      <c r="BN111" s="22">
        <v>3226</v>
      </c>
      <c r="BO111" s="22">
        <v>2557</v>
      </c>
      <c r="BP111" s="22"/>
      <c r="BQ111" s="22">
        <v>1998</v>
      </c>
      <c r="BR111" s="22">
        <f t="shared" si="60"/>
        <v>1519</v>
      </c>
      <c r="BS111" s="22">
        <f t="shared" si="61"/>
        <v>0</v>
      </c>
      <c r="BT111" s="22">
        <f t="shared" si="62"/>
        <v>3302</v>
      </c>
      <c r="BU111" s="22">
        <v>28526</v>
      </c>
      <c r="BV111" s="22">
        <v>0</v>
      </c>
      <c r="BW111" s="22">
        <v>35843</v>
      </c>
      <c r="BX111" s="22">
        <v>24113</v>
      </c>
      <c r="BY111" s="22">
        <v>0</v>
      </c>
      <c r="BZ111" s="22">
        <v>32344</v>
      </c>
      <c r="CA111" s="22">
        <v>25092</v>
      </c>
      <c r="CB111" s="22">
        <v>0</v>
      </c>
      <c r="CC111" s="22">
        <v>34382</v>
      </c>
      <c r="CD111" s="22">
        <v>26218</v>
      </c>
      <c r="CE111" s="22">
        <v>0</v>
      </c>
      <c r="CF111" s="22">
        <v>36919</v>
      </c>
      <c r="CG111" s="39">
        <v>27368</v>
      </c>
      <c r="CH111" s="35"/>
      <c r="CI111" s="35">
        <v>39016</v>
      </c>
      <c r="CJ111" s="57">
        <v>28577</v>
      </c>
      <c r="CK111" s="57"/>
      <c r="CL111" s="58">
        <v>41240</v>
      </c>
    </row>
    <row r="112" spans="1:90" ht="28.35" customHeight="1" x14ac:dyDescent="0.25">
      <c r="A112" s="23" t="s">
        <v>276</v>
      </c>
      <c r="B112" s="23" t="s">
        <v>92</v>
      </c>
      <c r="C112" s="23" t="s">
        <v>277</v>
      </c>
      <c r="D112" s="22">
        <v>51118</v>
      </c>
      <c r="E112" s="22">
        <v>0</v>
      </c>
      <c r="F112" s="22">
        <v>31417</v>
      </c>
      <c r="G112" s="22">
        <v>84846</v>
      </c>
      <c r="H112" s="22"/>
      <c r="I112" s="22">
        <v>51744</v>
      </c>
      <c r="J112" s="22">
        <v>73026</v>
      </c>
      <c r="K112" s="22">
        <v>5000</v>
      </c>
      <c r="L112" s="22">
        <v>46051</v>
      </c>
      <c r="M112" s="22">
        <v>92233</v>
      </c>
      <c r="N112" s="22">
        <v>822</v>
      </c>
      <c r="O112" s="22">
        <v>58569</v>
      </c>
      <c r="P112" s="22">
        <v>52219</v>
      </c>
      <c r="Q112" s="22">
        <v>5500</v>
      </c>
      <c r="R112" s="22">
        <v>30764</v>
      </c>
      <c r="S112" s="22">
        <v>66688</v>
      </c>
      <c r="T112" s="22">
        <v>16800</v>
      </c>
      <c r="U112" s="22">
        <v>39537</v>
      </c>
      <c r="V112" s="22">
        <v>48257</v>
      </c>
      <c r="W112" s="22">
        <v>5000</v>
      </c>
      <c r="X112" s="22">
        <v>29423</v>
      </c>
      <c r="Y112" s="22">
        <v>79662</v>
      </c>
      <c r="Z112" s="22">
        <v>862</v>
      </c>
      <c r="AA112" s="22">
        <v>48406</v>
      </c>
      <c r="AB112" s="22">
        <v>54926</v>
      </c>
      <c r="AC112" s="22">
        <v>6500</v>
      </c>
      <c r="AD112" s="22">
        <v>34006</v>
      </c>
      <c r="AE112" s="22">
        <v>90303</v>
      </c>
      <c r="AF112" s="22">
        <v>0</v>
      </c>
      <c r="AG112" s="22">
        <v>63268</v>
      </c>
      <c r="AH112" s="22">
        <v>59077</v>
      </c>
      <c r="AI112" s="22">
        <v>0</v>
      </c>
      <c r="AJ112" s="22">
        <v>36997</v>
      </c>
      <c r="AK112" s="22">
        <v>53668</v>
      </c>
      <c r="AL112" s="22">
        <v>8631</v>
      </c>
      <c r="AM112" s="22">
        <v>24398</v>
      </c>
      <c r="AN112" s="22">
        <v>62824</v>
      </c>
      <c r="AO112" s="22">
        <v>0</v>
      </c>
      <c r="AP112" s="22">
        <v>40197</v>
      </c>
      <c r="AQ112" s="22">
        <v>60878</v>
      </c>
      <c r="AR112" s="22">
        <v>593</v>
      </c>
      <c r="AS112" s="22">
        <v>37526</v>
      </c>
      <c r="AT112" s="22">
        <v>55421</v>
      </c>
      <c r="AU112" s="22">
        <v>939</v>
      </c>
      <c r="AV112" s="22">
        <v>34179</v>
      </c>
      <c r="AW112" s="22">
        <v>73577</v>
      </c>
      <c r="AX112" s="22">
        <v>0</v>
      </c>
      <c r="AY112" s="22">
        <v>45543</v>
      </c>
      <c r="AZ112" s="22">
        <v>65714</v>
      </c>
      <c r="BA112" s="22">
        <v>1000</v>
      </c>
      <c r="BB112" s="22">
        <v>42424</v>
      </c>
      <c r="BC112" s="22">
        <v>65839</v>
      </c>
      <c r="BD112" s="22"/>
      <c r="BE112" s="22">
        <v>37819</v>
      </c>
      <c r="BF112" s="22">
        <v>72034</v>
      </c>
      <c r="BG112" s="22"/>
      <c r="BH112" s="22">
        <v>44486</v>
      </c>
      <c r="BI112" s="22">
        <v>56323</v>
      </c>
      <c r="BJ112" s="22">
        <v>2000</v>
      </c>
      <c r="BK112" s="22">
        <v>34924</v>
      </c>
      <c r="BL112" s="22">
        <v>91257</v>
      </c>
      <c r="BM112" s="22">
        <v>1000</v>
      </c>
      <c r="BN112" s="22">
        <v>61417</v>
      </c>
      <c r="BO112" s="22">
        <v>76591</v>
      </c>
      <c r="BP112" s="22"/>
      <c r="BQ112" s="22">
        <v>46533</v>
      </c>
      <c r="BR112" s="22">
        <f t="shared" si="60"/>
        <v>16118</v>
      </c>
      <c r="BS112" s="22">
        <f t="shared" si="61"/>
        <v>-4816</v>
      </c>
      <c r="BT112" s="22">
        <f t="shared" si="62"/>
        <v>7793</v>
      </c>
      <c r="BU112" s="22">
        <v>813111</v>
      </c>
      <c r="BV112" s="22">
        <v>27831</v>
      </c>
      <c r="BW112" s="22">
        <v>504185</v>
      </c>
      <c r="BX112" s="22">
        <v>790445</v>
      </c>
      <c r="BY112" s="22">
        <v>27000</v>
      </c>
      <c r="BZ112" s="22">
        <v>504185</v>
      </c>
      <c r="CA112" s="22">
        <v>824486</v>
      </c>
      <c r="CB112" s="22">
        <v>11881</v>
      </c>
      <c r="CC112" s="22">
        <v>524501</v>
      </c>
      <c r="CD112" s="38">
        <v>862861</v>
      </c>
      <c r="CE112" s="22">
        <v>9800</v>
      </c>
      <c r="CF112" s="22">
        <v>548347</v>
      </c>
      <c r="CG112" s="39">
        <v>902711</v>
      </c>
      <c r="CH112" s="43">
        <v>19000</v>
      </c>
      <c r="CI112" s="35">
        <v>573186</v>
      </c>
      <c r="CJ112" s="57">
        <v>939946</v>
      </c>
      <c r="CK112" s="60">
        <v>19000</v>
      </c>
      <c r="CL112" s="58">
        <v>596202</v>
      </c>
    </row>
    <row r="113" spans="1:90" ht="26.25" customHeight="1" thickBot="1" x14ac:dyDescent="0.3">
      <c r="A113" s="25" t="s">
        <v>82</v>
      </c>
      <c r="B113" s="25" t="s">
        <v>83</v>
      </c>
      <c r="C113" s="25" t="s">
        <v>84</v>
      </c>
      <c r="D113" s="55">
        <v>3</v>
      </c>
      <c r="E113" s="22">
        <v>0</v>
      </c>
      <c r="F113" s="22">
        <v>0</v>
      </c>
      <c r="G113" s="55">
        <v>3</v>
      </c>
      <c r="H113" s="22"/>
      <c r="I113" s="22"/>
      <c r="J113" s="22">
        <v>3</v>
      </c>
      <c r="K113" s="22">
        <v>0</v>
      </c>
      <c r="L113" s="22">
        <v>0</v>
      </c>
      <c r="M113" s="22">
        <v>2</v>
      </c>
      <c r="N113" s="22"/>
      <c r="O113" s="22"/>
      <c r="P113" s="22">
        <v>3</v>
      </c>
      <c r="Q113" s="22">
        <v>0</v>
      </c>
      <c r="R113" s="22">
        <v>0</v>
      </c>
      <c r="S113" s="22">
        <v>3</v>
      </c>
      <c r="T113" s="22">
        <v>138</v>
      </c>
      <c r="U113" s="22"/>
      <c r="V113" s="22">
        <v>3</v>
      </c>
      <c r="W113" s="22">
        <v>500</v>
      </c>
      <c r="X113" s="22">
        <v>0</v>
      </c>
      <c r="Y113" s="22">
        <v>3</v>
      </c>
      <c r="Z113" s="22">
        <v>12</v>
      </c>
      <c r="AA113" s="22">
        <v>0</v>
      </c>
      <c r="AB113" s="22">
        <v>3</v>
      </c>
      <c r="AC113" s="22">
        <v>0</v>
      </c>
      <c r="AD113" s="22">
        <v>0</v>
      </c>
      <c r="AE113" s="22">
        <v>3</v>
      </c>
      <c r="AF113" s="22">
        <v>0</v>
      </c>
      <c r="AG113" s="22">
        <v>0</v>
      </c>
      <c r="AH113" s="22">
        <v>3</v>
      </c>
      <c r="AI113" s="22">
        <v>0</v>
      </c>
      <c r="AJ113" s="22">
        <v>0</v>
      </c>
      <c r="AK113" s="22">
        <v>3</v>
      </c>
      <c r="AL113" s="22"/>
      <c r="AM113" s="22">
        <v>0</v>
      </c>
      <c r="AN113" s="22">
        <v>3</v>
      </c>
      <c r="AO113" s="22">
        <v>500</v>
      </c>
      <c r="AP113" s="22">
        <v>0</v>
      </c>
      <c r="AQ113" s="22">
        <v>3</v>
      </c>
      <c r="AR113" s="22">
        <v>0</v>
      </c>
      <c r="AS113" s="22">
        <v>0</v>
      </c>
      <c r="AT113" s="22">
        <v>3</v>
      </c>
      <c r="AU113" s="22">
        <v>0</v>
      </c>
      <c r="AV113" s="22">
        <v>0</v>
      </c>
      <c r="AW113" s="22">
        <v>3</v>
      </c>
      <c r="AX113" s="22">
        <v>0</v>
      </c>
      <c r="AY113" s="22">
        <v>0</v>
      </c>
      <c r="AZ113" s="22">
        <v>3</v>
      </c>
      <c r="BA113" s="22">
        <v>0</v>
      </c>
      <c r="BB113" s="22">
        <v>0</v>
      </c>
      <c r="BC113" s="22">
        <v>3</v>
      </c>
      <c r="BD113" s="22"/>
      <c r="BE113" s="22">
        <v>0</v>
      </c>
      <c r="BF113" s="22">
        <v>3</v>
      </c>
      <c r="BG113" s="22"/>
      <c r="BH113" s="22"/>
      <c r="BI113" s="22">
        <v>3</v>
      </c>
      <c r="BJ113" s="22">
        <v>131</v>
      </c>
      <c r="BK113" s="22">
        <v>0</v>
      </c>
      <c r="BL113" s="22">
        <v>3</v>
      </c>
      <c r="BM113" s="22">
        <v>0</v>
      </c>
      <c r="BN113" s="22">
        <v>0</v>
      </c>
      <c r="BO113" s="22">
        <v>3</v>
      </c>
      <c r="BP113" s="22"/>
      <c r="BQ113" s="22">
        <v>0</v>
      </c>
      <c r="BR113" s="22">
        <f t="shared" si="60"/>
        <v>0</v>
      </c>
      <c r="BS113" s="22">
        <f t="shared" si="61"/>
        <v>850</v>
      </c>
      <c r="BT113" s="22">
        <f t="shared" si="62"/>
        <v>0</v>
      </c>
      <c r="BU113" s="22">
        <v>32</v>
      </c>
      <c r="BV113" s="22">
        <v>1131</v>
      </c>
      <c r="BW113" s="22">
        <v>0</v>
      </c>
      <c r="BX113" s="22">
        <v>36</v>
      </c>
      <c r="BY113" s="22">
        <v>1131</v>
      </c>
      <c r="BZ113" s="22">
        <v>0</v>
      </c>
      <c r="CA113" s="22">
        <v>24</v>
      </c>
      <c r="CB113" s="22">
        <v>500</v>
      </c>
      <c r="CC113" s="22">
        <v>0</v>
      </c>
      <c r="CD113" s="38">
        <v>27</v>
      </c>
      <c r="CE113" s="22">
        <v>500</v>
      </c>
      <c r="CF113" s="22">
        <v>0</v>
      </c>
      <c r="CG113" s="39">
        <v>30</v>
      </c>
      <c r="CH113" s="35">
        <v>500</v>
      </c>
      <c r="CI113" s="35"/>
      <c r="CJ113" s="57">
        <v>33</v>
      </c>
      <c r="CK113" s="57">
        <v>500</v>
      </c>
      <c r="CL113" s="58"/>
    </row>
    <row r="114" spans="1:90" ht="26.25" customHeight="1" thickBot="1" x14ac:dyDescent="0.3">
      <c r="A114" s="285" t="s">
        <v>330</v>
      </c>
      <c r="B114" s="285"/>
      <c r="C114" s="292"/>
      <c r="D114" s="64">
        <f>SUM(D101:D113)</f>
        <v>124330</v>
      </c>
      <c r="E114" s="64">
        <f t="shared" ref="E114:CL114" si="63">SUM(E101:E113)</f>
        <v>0</v>
      </c>
      <c r="F114" s="64">
        <f t="shared" si="63"/>
        <v>211023</v>
      </c>
      <c r="G114" s="64">
        <f>SUM(G101:G113)</f>
        <v>168736</v>
      </c>
      <c r="H114" s="64">
        <f t="shared" ref="H114:I114" si="64">SUM(H101:H113)</f>
        <v>23423</v>
      </c>
      <c r="I114" s="64">
        <f t="shared" si="64"/>
        <v>166742</v>
      </c>
      <c r="J114" s="64">
        <f t="shared" si="63"/>
        <v>151650</v>
      </c>
      <c r="K114" s="64">
        <f t="shared" si="63"/>
        <v>30200</v>
      </c>
      <c r="L114" s="64">
        <f t="shared" si="63"/>
        <v>130048</v>
      </c>
      <c r="M114" s="64">
        <f t="shared" si="63"/>
        <v>178699</v>
      </c>
      <c r="N114" s="64">
        <f t="shared" si="63"/>
        <v>68000</v>
      </c>
      <c r="O114" s="64">
        <f t="shared" si="63"/>
        <v>133286</v>
      </c>
      <c r="P114" s="64">
        <f t="shared" si="63"/>
        <v>139459</v>
      </c>
      <c r="Q114" s="64">
        <f t="shared" si="63"/>
        <v>23484</v>
      </c>
      <c r="R114" s="64">
        <f t="shared" si="63"/>
        <v>99763</v>
      </c>
      <c r="S114" s="64">
        <f t="shared" si="63"/>
        <v>139284</v>
      </c>
      <c r="T114" s="64">
        <f t="shared" si="63"/>
        <v>63015</v>
      </c>
      <c r="U114" s="64">
        <f t="shared" si="63"/>
        <v>179374</v>
      </c>
      <c r="V114" s="64">
        <f t="shared" si="63"/>
        <v>128930</v>
      </c>
      <c r="W114" s="64">
        <f t="shared" si="63"/>
        <v>30600</v>
      </c>
      <c r="X114" s="64">
        <f t="shared" si="63"/>
        <v>93795</v>
      </c>
      <c r="Y114" s="64">
        <f t="shared" si="63"/>
        <v>156639</v>
      </c>
      <c r="Z114" s="64">
        <f t="shared" si="63"/>
        <v>55453</v>
      </c>
      <c r="AA114" s="64">
        <f t="shared" si="63"/>
        <v>139137</v>
      </c>
      <c r="AB114" s="64">
        <f t="shared" si="63"/>
        <v>132055</v>
      </c>
      <c r="AC114" s="64">
        <f t="shared" si="63"/>
        <v>30800</v>
      </c>
      <c r="AD114" s="64">
        <f t="shared" si="63"/>
        <v>98020</v>
      </c>
      <c r="AE114" s="64">
        <f t="shared" si="63"/>
        <v>167024</v>
      </c>
      <c r="AF114" s="64">
        <f t="shared" si="63"/>
        <v>30307</v>
      </c>
      <c r="AG114" s="64">
        <f t="shared" si="63"/>
        <v>80319</v>
      </c>
      <c r="AH114" s="64">
        <f t="shared" si="63"/>
        <v>138525</v>
      </c>
      <c r="AI114" s="64">
        <f t="shared" si="63"/>
        <v>40600</v>
      </c>
      <c r="AJ114" s="64">
        <f t="shared" si="63"/>
        <v>178710</v>
      </c>
      <c r="AK114" s="64">
        <f t="shared" si="63"/>
        <v>142262</v>
      </c>
      <c r="AL114" s="64">
        <f t="shared" si="63"/>
        <v>59222</v>
      </c>
      <c r="AM114" s="64">
        <f t="shared" si="63"/>
        <v>124182</v>
      </c>
      <c r="AN114" s="64">
        <f t="shared" si="63"/>
        <v>139702</v>
      </c>
      <c r="AO114" s="64">
        <f t="shared" si="63"/>
        <v>28675</v>
      </c>
      <c r="AP114" s="64">
        <f t="shared" si="63"/>
        <v>86602</v>
      </c>
      <c r="AQ114" s="64">
        <f t="shared" si="63"/>
        <v>134683</v>
      </c>
      <c r="AR114" s="64">
        <f t="shared" si="63"/>
        <v>19273</v>
      </c>
      <c r="AS114" s="64">
        <f t="shared" si="63"/>
        <v>130160</v>
      </c>
      <c r="AT114" s="64">
        <f t="shared" si="63"/>
        <v>129822</v>
      </c>
      <c r="AU114" s="64">
        <f t="shared" si="63"/>
        <v>44404</v>
      </c>
      <c r="AV114" s="64">
        <f t="shared" si="63"/>
        <v>84601</v>
      </c>
      <c r="AW114" s="64">
        <f t="shared" si="63"/>
        <v>163680</v>
      </c>
      <c r="AX114" s="64">
        <f t="shared" si="63"/>
        <v>30573</v>
      </c>
      <c r="AY114" s="64">
        <f t="shared" si="63"/>
        <v>108797</v>
      </c>
      <c r="AZ114" s="64">
        <f t="shared" si="63"/>
        <v>143667</v>
      </c>
      <c r="BA114" s="64">
        <f t="shared" si="63"/>
        <v>44300</v>
      </c>
      <c r="BB114" s="64">
        <f t="shared" si="63"/>
        <v>202533</v>
      </c>
      <c r="BC114" s="64">
        <f t="shared" si="63"/>
        <v>134112</v>
      </c>
      <c r="BD114" s="64">
        <f t="shared" si="63"/>
        <v>89752</v>
      </c>
      <c r="BE114" s="64">
        <f t="shared" si="63"/>
        <v>176175</v>
      </c>
      <c r="BF114" s="64">
        <f t="shared" ref="BF114:BH114" si="65">SUM(BF101:BF113)</f>
        <v>145772</v>
      </c>
      <c r="BG114" s="64">
        <f t="shared" si="65"/>
        <v>26545</v>
      </c>
      <c r="BH114" s="64">
        <f t="shared" si="65"/>
        <v>107407</v>
      </c>
      <c r="BI114" s="64">
        <f t="shared" si="63"/>
        <v>130566</v>
      </c>
      <c r="BJ114" s="64">
        <f t="shared" si="63"/>
        <v>54056</v>
      </c>
      <c r="BK114" s="64">
        <f t="shared" si="63"/>
        <v>78456</v>
      </c>
      <c r="BL114" s="64">
        <f t="shared" si="63"/>
        <v>167729</v>
      </c>
      <c r="BM114" s="64">
        <f t="shared" si="63"/>
        <v>35626</v>
      </c>
      <c r="BN114" s="64">
        <f t="shared" si="63"/>
        <v>127571</v>
      </c>
      <c r="BO114" s="64">
        <f t="shared" ref="BO114:BQ114" si="66">SUM(BO101:BO113)</f>
        <v>157713</v>
      </c>
      <c r="BP114" s="64">
        <f t="shared" si="66"/>
        <v>29988</v>
      </c>
      <c r="BQ114" s="64">
        <f t="shared" si="66"/>
        <v>115366</v>
      </c>
      <c r="BR114" s="64">
        <f t="shared" si="63"/>
        <v>120659</v>
      </c>
      <c r="BS114" s="64">
        <f t="shared" si="63"/>
        <v>-62533</v>
      </c>
      <c r="BT114" s="64">
        <f t="shared" si="63"/>
        <v>102614</v>
      </c>
      <c r="BU114" s="64">
        <f t="shared" si="63"/>
        <v>1779770</v>
      </c>
      <c r="BV114" s="64">
        <f t="shared" si="63"/>
        <v>434546</v>
      </c>
      <c r="BW114" s="64">
        <f t="shared" si="63"/>
        <v>1548975</v>
      </c>
      <c r="BX114" s="64">
        <f t="shared" si="63"/>
        <v>1731223</v>
      </c>
      <c r="BY114" s="64">
        <f t="shared" si="63"/>
        <v>407394</v>
      </c>
      <c r="BZ114" s="64">
        <f t="shared" si="63"/>
        <v>1535946</v>
      </c>
      <c r="CA114" s="64">
        <f t="shared" si="63"/>
        <v>1794260</v>
      </c>
      <c r="CB114" s="64">
        <f t="shared" si="63"/>
        <v>419744</v>
      </c>
      <c r="CC114" s="64">
        <f t="shared" si="63"/>
        <v>1626546</v>
      </c>
      <c r="CD114" s="64">
        <f t="shared" si="63"/>
        <v>1871383</v>
      </c>
      <c r="CE114" s="64">
        <f t="shared" si="63"/>
        <v>410558</v>
      </c>
      <c r="CF114" s="64">
        <f t="shared" si="63"/>
        <v>1764869</v>
      </c>
      <c r="CG114" s="64">
        <f t="shared" si="63"/>
        <v>1941843</v>
      </c>
      <c r="CH114" s="64">
        <f t="shared" si="63"/>
        <v>423184</v>
      </c>
      <c r="CI114" s="64">
        <f t="shared" si="63"/>
        <v>1867902</v>
      </c>
      <c r="CJ114" s="64">
        <f t="shared" si="63"/>
        <v>2012549</v>
      </c>
      <c r="CK114" s="64">
        <f t="shared" si="63"/>
        <v>418002</v>
      </c>
      <c r="CL114" s="64">
        <f t="shared" si="63"/>
        <v>1965375</v>
      </c>
    </row>
    <row r="115" spans="1:90" ht="11.25" customHeight="1" x14ac:dyDescent="0.25">
      <c r="A115" s="25"/>
      <c r="B115" s="25"/>
      <c r="C115" s="25"/>
      <c r="D115" s="63"/>
      <c r="E115" s="22"/>
      <c r="F115" s="22"/>
      <c r="G115" s="63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59"/>
      <c r="CK115" s="59"/>
      <c r="CL115" s="60"/>
    </row>
    <row r="116" spans="1:90" ht="21" customHeight="1" x14ac:dyDescent="0.25">
      <c r="A116" s="285" t="s">
        <v>310</v>
      </c>
      <c r="B116" s="285"/>
      <c r="C116" s="28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39"/>
      <c r="CH116" s="35"/>
      <c r="CI116" s="35"/>
      <c r="CJ116" s="57"/>
      <c r="CK116" s="57"/>
      <c r="CL116" s="58"/>
    </row>
    <row r="117" spans="1:90" ht="28.35" customHeight="1" x14ac:dyDescent="0.25">
      <c r="A117" s="21" t="s">
        <v>251</v>
      </c>
      <c r="B117" s="21" t="s">
        <v>76</v>
      </c>
      <c r="C117" s="21" t="s">
        <v>77</v>
      </c>
      <c r="D117" s="22">
        <v>744</v>
      </c>
      <c r="E117" s="22">
        <v>0</v>
      </c>
      <c r="F117" s="22">
        <v>0</v>
      </c>
      <c r="G117" s="22">
        <v>554</v>
      </c>
      <c r="H117" s="22"/>
      <c r="I117" s="22">
        <v>13</v>
      </c>
      <c r="J117" s="22">
        <v>825</v>
      </c>
      <c r="K117" s="22">
        <v>0</v>
      </c>
      <c r="L117" s="22">
        <v>0</v>
      </c>
      <c r="M117" s="22">
        <v>686</v>
      </c>
      <c r="N117" s="22"/>
      <c r="O117" s="22">
        <v>13</v>
      </c>
      <c r="P117" s="22">
        <v>804</v>
      </c>
      <c r="Q117" s="22">
        <v>0</v>
      </c>
      <c r="R117" s="22">
        <v>0</v>
      </c>
      <c r="S117" s="22">
        <v>642</v>
      </c>
      <c r="T117" s="22"/>
      <c r="U117" s="22">
        <v>13</v>
      </c>
      <c r="V117" s="22">
        <v>772</v>
      </c>
      <c r="W117" s="22">
        <v>0</v>
      </c>
      <c r="X117" s="22">
        <v>0</v>
      </c>
      <c r="Y117" s="22">
        <v>749</v>
      </c>
      <c r="Z117" s="22">
        <v>0</v>
      </c>
      <c r="AA117" s="22">
        <v>13</v>
      </c>
      <c r="AB117" s="22">
        <v>803</v>
      </c>
      <c r="AC117" s="22">
        <v>0</v>
      </c>
      <c r="AD117" s="22">
        <v>0</v>
      </c>
      <c r="AE117" s="22">
        <v>669</v>
      </c>
      <c r="AF117" s="22">
        <v>0</v>
      </c>
      <c r="AG117" s="22">
        <v>13</v>
      </c>
      <c r="AH117" s="22">
        <v>796</v>
      </c>
      <c r="AI117" s="22">
        <v>5</v>
      </c>
      <c r="AJ117" s="22">
        <v>0</v>
      </c>
      <c r="AK117" s="22">
        <v>509</v>
      </c>
      <c r="AL117" s="22"/>
      <c r="AM117" s="22">
        <v>13</v>
      </c>
      <c r="AN117" s="22">
        <v>762</v>
      </c>
      <c r="AO117" s="22">
        <v>0</v>
      </c>
      <c r="AP117" s="22">
        <v>0</v>
      </c>
      <c r="AQ117" s="22">
        <v>811</v>
      </c>
      <c r="AR117" s="22">
        <v>0</v>
      </c>
      <c r="AS117" s="22">
        <v>13</v>
      </c>
      <c r="AT117" s="22">
        <v>772</v>
      </c>
      <c r="AU117" s="22">
        <v>0</v>
      </c>
      <c r="AV117" s="22">
        <v>0</v>
      </c>
      <c r="AW117" s="22">
        <v>630</v>
      </c>
      <c r="AX117" s="22">
        <v>0</v>
      </c>
      <c r="AY117" s="22">
        <v>13</v>
      </c>
      <c r="AZ117" s="22">
        <v>818</v>
      </c>
      <c r="BA117" s="22">
        <v>0</v>
      </c>
      <c r="BB117" s="22">
        <v>0</v>
      </c>
      <c r="BC117" s="22">
        <v>654</v>
      </c>
      <c r="BD117" s="22"/>
      <c r="BE117" s="22">
        <v>13</v>
      </c>
      <c r="BF117" s="22">
        <v>658</v>
      </c>
      <c r="BG117" s="22"/>
      <c r="BH117" s="22">
        <v>13</v>
      </c>
      <c r="BI117" s="22">
        <v>840</v>
      </c>
      <c r="BJ117" s="22">
        <v>0</v>
      </c>
      <c r="BK117" s="22">
        <v>0</v>
      </c>
      <c r="BL117" s="22">
        <v>785</v>
      </c>
      <c r="BM117" s="22">
        <v>50</v>
      </c>
      <c r="BN117" s="22">
        <v>0</v>
      </c>
      <c r="BO117" s="22">
        <v>663</v>
      </c>
      <c r="BP117" s="22"/>
      <c r="BQ117" s="22">
        <v>13</v>
      </c>
      <c r="BR117" s="22">
        <f t="shared" ref="BR117:BT118" si="67">BU117-G117-M117-S117-Y117-AE117-AK117-AQ117-AT117-AZ117-BI117-BL117</f>
        <v>309</v>
      </c>
      <c r="BS117" s="22">
        <f t="shared" si="67"/>
        <v>44</v>
      </c>
      <c r="BT117" s="22">
        <f t="shared" si="67"/>
        <v>60</v>
      </c>
      <c r="BU117" s="22">
        <v>8144</v>
      </c>
      <c r="BV117" s="22">
        <v>94</v>
      </c>
      <c r="BW117" s="22">
        <v>151</v>
      </c>
      <c r="BX117" s="22">
        <v>9738</v>
      </c>
      <c r="BY117" s="22">
        <v>94</v>
      </c>
      <c r="BZ117" s="22">
        <v>151</v>
      </c>
      <c r="CA117" s="22">
        <v>10172</v>
      </c>
      <c r="CB117" s="22">
        <v>106</v>
      </c>
      <c r="CC117" s="22">
        <v>172</v>
      </c>
      <c r="CD117" s="38">
        <v>10646</v>
      </c>
      <c r="CE117" s="22">
        <v>105</v>
      </c>
      <c r="CF117" s="22">
        <v>196</v>
      </c>
      <c r="CG117" s="39">
        <v>11026</v>
      </c>
      <c r="CH117" s="35">
        <v>112</v>
      </c>
      <c r="CI117" s="35">
        <v>223</v>
      </c>
      <c r="CJ117" s="57">
        <v>11524</v>
      </c>
      <c r="CK117" s="57">
        <v>117</v>
      </c>
      <c r="CL117" s="58">
        <v>254</v>
      </c>
    </row>
    <row r="118" spans="1:90" ht="20.100000000000001" customHeight="1" thickBot="1" x14ac:dyDescent="0.3">
      <c r="A118" s="21" t="s">
        <v>256</v>
      </c>
      <c r="B118" s="21" t="s">
        <v>123</v>
      </c>
      <c r="C118" s="21" t="s">
        <v>122</v>
      </c>
      <c r="D118" s="55">
        <v>-99</v>
      </c>
      <c r="E118" s="22">
        <v>0</v>
      </c>
      <c r="F118" s="22">
        <v>2912</v>
      </c>
      <c r="G118" s="55">
        <v>-366</v>
      </c>
      <c r="H118" s="22"/>
      <c r="I118" s="22">
        <v>14</v>
      </c>
      <c r="J118" s="22">
        <v>-98</v>
      </c>
      <c r="K118" s="22">
        <v>0</v>
      </c>
      <c r="L118" s="22">
        <v>1</v>
      </c>
      <c r="M118" s="22">
        <v>-375</v>
      </c>
      <c r="N118" s="22"/>
      <c r="O118" s="22">
        <v>14</v>
      </c>
      <c r="P118" s="22">
        <v>62</v>
      </c>
      <c r="Q118" s="22">
        <v>0</v>
      </c>
      <c r="R118" s="22">
        <v>1</v>
      </c>
      <c r="S118" s="22">
        <v>-273</v>
      </c>
      <c r="T118" s="22"/>
      <c r="U118" s="22">
        <v>14</v>
      </c>
      <c r="V118" s="22">
        <v>-43</v>
      </c>
      <c r="W118" s="22">
        <v>0</v>
      </c>
      <c r="X118" s="22">
        <v>1</v>
      </c>
      <c r="Y118" s="22">
        <v>-325</v>
      </c>
      <c r="Z118" s="22">
        <v>0</v>
      </c>
      <c r="AA118" s="22">
        <v>14</v>
      </c>
      <c r="AB118" s="22">
        <v>-82</v>
      </c>
      <c r="AC118" s="22">
        <v>0</v>
      </c>
      <c r="AD118" s="22">
        <v>1</v>
      </c>
      <c r="AE118" s="22">
        <v>-284</v>
      </c>
      <c r="AF118" s="22">
        <v>0</v>
      </c>
      <c r="AG118" s="22">
        <v>14</v>
      </c>
      <c r="AH118" s="22">
        <v>-1</v>
      </c>
      <c r="AI118" s="22">
        <v>0</v>
      </c>
      <c r="AJ118" s="22">
        <v>2451</v>
      </c>
      <c r="AK118" s="22">
        <v>-312</v>
      </c>
      <c r="AL118" s="22"/>
      <c r="AM118" s="22">
        <v>14</v>
      </c>
      <c r="AN118" s="22">
        <v>-92</v>
      </c>
      <c r="AO118" s="22">
        <v>0</v>
      </c>
      <c r="AP118" s="22">
        <v>1</v>
      </c>
      <c r="AQ118" s="22">
        <v>-301</v>
      </c>
      <c r="AR118" s="22">
        <v>0</v>
      </c>
      <c r="AS118" s="22">
        <v>14</v>
      </c>
      <c r="AT118" s="22">
        <v>408</v>
      </c>
      <c r="AU118" s="22">
        <v>0</v>
      </c>
      <c r="AV118" s="22">
        <v>1</v>
      </c>
      <c r="AW118" s="22">
        <v>-366</v>
      </c>
      <c r="AX118" s="22">
        <v>0</v>
      </c>
      <c r="AY118" s="22">
        <v>14</v>
      </c>
      <c r="AZ118" s="22">
        <v>22</v>
      </c>
      <c r="BA118" s="22">
        <v>0</v>
      </c>
      <c r="BB118" s="22">
        <v>2298</v>
      </c>
      <c r="BC118" s="22">
        <v>-325</v>
      </c>
      <c r="BD118" s="22"/>
      <c r="BE118" s="22">
        <v>14</v>
      </c>
      <c r="BF118" s="22">
        <v>-360</v>
      </c>
      <c r="BG118" s="22"/>
      <c r="BH118" s="22">
        <v>14</v>
      </c>
      <c r="BI118" s="22">
        <v>-93</v>
      </c>
      <c r="BJ118" s="22">
        <v>0</v>
      </c>
      <c r="BK118" s="22">
        <v>1</v>
      </c>
      <c r="BL118" s="22">
        <v>-98</v>
      </c>
      <c r="BM118" s="22">
        <v>0</v>
      </c>
      <c r="BN118" s="22">
        <v>1</v>
      </c>
      <c r="BO118" s="22">
        <v>-346</v>
      </c>
      <c r="BP118" s="22"/>
      <c r="BQ118" s="22">
        <v>14</v>
      </c>
      <c r="BR118" s="22">
        <f t="shared" si="67"/>
        <v>-559</v>
      </c>
      <c r="BS118" s="22">
        <f t="shared" si="67"/>
        <v>0</v>
      </c>
      <c r="BT118" s="22">
        <f t="shared" si="67"/>
        <v>5784</v>
      </c>
      <c r="BU118" s="22">
        <v>-2556</v>
      </c>
      <c r="BV118" s="22">
        <v>0</v>
      </c>
      <c r="BW118" s="22">
        <v>8183</v>
      </c>
      <c r="BX118" s="22">
        <v>0</v>
      </c>
      <c r="BY118" s="22">
        <v>0</v>
      </c>
      <c r="BZ118" s="22">
        <v>7832</v>
      </c>
      <c r="CA118" s="22">
        <v>0</v>
      </c>
      <c r="CB118" s="22">
        <v>0</v>
      </c>
      <c r="CC118" s="22">
        <v>6901</v>
      </c>
      <c r="CD118" s="22">
        <v>0</v>
      </c>
      <c r="CE118" s="22">
        <v>0</v>
      </c>
      <c r="CF118" s="22">
        <v>7239</v>
      </c>
      <c r="CG118" s="39">
        <v>0</v>
      </c>
      <c r="CH118" s="35"/>
      <c r="CI118" s="35">
        <v>7269</v>
      </c>
      <c r="CJ118" s="57">
        <v>0</v>
      </c>
      <c r="CK118" s="57"/>
      <c r="CL118" s="58">
        <v>7302</v>
      </c>
    </row>
    <row r="119" spans="1:90" ht="20.100000000000001" customHeight="1" thickBot="1" x14ac:dyDescent="0.3">
      <c r="A119" s="285" t="s">
        <v>331</v>
      </c>
      <c r="B119" s="285"/>
      <c r="C119" s="292"/>
      <c r="D119" s="64">
        <f>SUM(D117:D118)</f>
        <v>645</v>
      </c>
      <c r="E119" s="64">
        <f t="shared" ref="E119:CL119" si="68">SUM(E117:E118)</f>
        <v>0</v>
      </c>
      <c r="F119" s="64">
        <f t="shared" si="68"/>
        <v>2912</v>
      </c>
      <c r="G119" s="64">
        <f>SUM(G117:G118)</f>
        <v>188</v>
      </c>
      <c r="H119" s="64">
        <f t="shared" ref="H119:I119" si="69">SUM(H117:H118)</f>
        <v>0</v>
      </c>
      <c r="I119" s="64">
        <f t="shared" si="69"/>
        <v>27</v>
      </c>
      <c r="J119" s="64">
        <f t="shared" si="68"/>
        <v>727</v>
      </c>
      <c r="K119" s="64">
        <f t="shared" si="68"/>
        <v>0</v>
      </c>
      <c r="L119" s="64">
        <f t="shared" si="68"/>
        <v>1</v>
      </c>
      <c r="M119" s="64">
        <f t="shared" si="68"/>
        <v>311</v>
      </c>
      <c r="N119" s="64">
        <f t="shared" si="68"/>
        <v>0</v>
      </c>
      <c r="O119" s="64">
        <f t="shared" si="68"/>
        <v>27</v>
      </c>
      <c r="P119" s="64">
        <f t="shared" si="68"/>
        <v>866</v>
      </c>
      <c r="Q119" s="64">
        <f t="shared" si="68"/>
        <v>0</v>
      </c>
      <c r="R119" s="64">
        <f t="shared" si="68"/>
        <v>1</v>
      </c>
      <c r="S119" s="64">
        <f t="shared" si="68"/>
        <v>369</v>
      </c>
      <c r="T119" s="64">
        <f t="shared" si="68"/>
        <v>0</v>
      </c>
      <c r="U119" s="64">
        <f t="shared" si="68"/>
        <v>27</v>
      </c>
      <c r="V119" s="64">
        <f t="shared" si="68"/>
        <v>729</v>
      </c>
      <c r="W119" s="64">
        <f t="shared" si="68"/>
        <v>0</v>
      </c>
      <c r="X119" s="64">
        <f t="shared" si="68"/>
        <v>1</v>
      </c>
      <c r="Y119" s="64">
        <f t="shared" si="68"/>
        <v>424</v>
      </c>
      <c r="Z119" s="64">
        <f t="shared" si="68"/>
        <v>0</v>
      </c>
      <c r="AA119" s="64">
        <f t="shared" si="68"/>
        <v>27</v>
      </c>
      <c r="AB119" s="64">
        <f t="shared" si="68"/>
        <v>721</v>
      </c>
      <c r="AC119" s="64">
        <f t="shared" si="68"/>
        <v>0</v>
      </c>
      <c r="AD119" s="64">
        <f t="shared" si="68"/>
        <v>1</v>
      </c>
      <c r="AE119" s="64">
        <f t="shared" si="68"/>
        <v>385</v>
      </c>
      <c r="AF119" s="64">
        <f t="shared" si="68"/>
        <v>0</v>
      </c>
      <c r="AG119" s="64">
        <f t="shared" si="68"/>
        <v>27</v>
      </c>
      <c r="AH119" s="64">
        <f t="shared" si="68"/>
        <v>795</v>
      </c>
      <c r="AI119" s="64">
        <f t="shared" si="68"/>
        <v>5</v>
      </c>
      <c r="AJ119" s="64">
        <f t="shared" si="68"/>
        <v>2451</v>
      </c>
      <c r="AK119" s="64">
        <f t="shared" si="68"/>
        <v>197</v>
      </c>
      <c r="AL119" s="64">
        <f t="shared" si="68"/>
        <v>0</v>
      </c>
      <c r="AM119" s="64">
        <f t="shared" si="68"/>
        <v>27</v>
      </c>
      <c r="AN119" s="64">
        <f t="shared" si="68"/>
        <v>670</v>
      </c>
      <c r="AO119" s="64">
        <f t="shared" si="68"/>
        <v>0</v>
      </c>
      <c r="AP119" s="64">
        <f t="shared" si="68"/>
        <v>1</v>
      </c>
      <c r="AQ119" s="64">
        <f t="shared" si="68"/>
        <v>510</v>
      </c>
      <c r="AR119" s="64">
        <f t="shared" si="68"/>
        <v>0</v>
      </c>
      <c r="AS119" s="64">
        <f t="shared" si="68"/>
        <v>27</v>
      </c>
      <c r="AT119" s="64">
        <f t="shared" si="68"/>
        <v>1180</v>
      </c>
      <c r="AU119" s="64">
        <f t="shared" si="68"/>
        <v>0</v>
      </c>
      <c r="AV119" s="64">
        <f t="shared" si="68"/>
        <v>1</v>
      </c>
      <c r="AW119" s="64">
        <f t="shared" si="68"/>
        <v>264</v>
      </c>
      <c r="AX119" s="64">
        <f t="shared" si="68"/>
        <v>0</v>
      </c>
      <c r="AY119" s="64">
        <f t="shared" si="68"/>
        <v>27</v>
      </c>
      <c r="AZ119" s="64">
        <f t="shared" si="68"/>
        <v>840</v>
      </c>
      <c r="BA119" s="64">
        <f t="shared" si="68"/>
        <v>0</v>
      </c>
      <c r="BB119" s="64">
        <f t="shared" si="68"/>
        <v>2298</v>
      </c>
      <c r="BC119" s="64">
        <f t="shared" si="68"/>
        <v>329</v>
      </c>
      <c r="BD119" s="64">
        <f t="shared" si="68"/>
        <v>0</v>
      </c>
      <c r="BE119" s="64">
        <f t="shared" si="68"/>
        <v>27</v>
      </c>
      <c r="BF119" s="64">
        <f t="shared" ref="BF119:BH119" si="70">SUM(BF117:BF118)</f>
        <v>298</v>
      </c>
      <c r="BG119" s="64">
        <f t="shared" si="70"/>
        <v>0</v>
      </c>
      <c r="BH119" s="64">
        <f t="shared" si="70"/>
        <v>27</v>
      </c>
      <c r="BI119" s="64">
        <f t="shared" si="68"/>
        <v>747</v>
      </c>
      <c r="BJ119" s="64">
        <f t="shared" si="68"/>
        <v>0</v>
      </c>
      <c r="BK119" s="64">
        <f t="shared" si="68"/>
        <v>1</v>
      </c>
      <c r="BL119" s="64">
        <f t="shared" si="68"/>
        <v>687</v>
      </c>
      <c r="BM119" s="64">
        <f t="shared" si="68"/>
        <v>50</v>
      </c>
      <c r="BN119" s="64">
        <f t="shared" si="68"/>
        <v>1</v>
      </c>
      <c r="BO119" s="64">
        <f t="shared" ref="BO119:BQ119" si="71">SUM(BO117:BO118)</f>
        <v>317</v>
      </c>
      <c r="BP119" s="64">
        <f t="shared" si="71"/>
        <v>0</v>
      </c>
      <c r="BQ119" s="64">
        <f t="shared" si="71"/>
        <v>27</v>
      </c>
      <c r="BR119" s="64">
        <f t="shared" si="68"/>
        <v>-250</v>
      </c>
      <c r="BS119" s="64">
        <f t="shared" si="68"/>
        <v>44</v>
      </c>
      <c r="BT119" s="64">
        <f t="shared" si="68"/>
        <v>5844</v>
      </c>
      <c r="BU119" s="64">
        <f t="shared" si="68"/>
        <v>5588</v>
      </c>
      <c r="BV119" s="64">
        <f t="shared" si="68"/>
        <v>94</v>
      </c>
      <c r="BW119" s="64">
        <f t="shared" si="68"/>
        <v>8334</v>
      </c>
      <c r="BX119" s="64">
        <f t="shared" si="68"/>
        <v>9738</v>
      </c>
      <c r="BY119" s="64">
        <f t="shared" si="68"/>
        <v>94</v>
      </c>
      <c r="BZ119" s="64">
        <f t="shared" si="68"/>
        <v>7983</v>
      </c>
      <c r="CA119" s="64">
        <f t="shared" si="68"/>
        <v>10172</v>
      </c>
      <c r="CB119" s="64">
        <f t="shared" si="68"/>
        <v>106</v>
      </c>
      <c r="CC119" s="64">
        <f t="shared" si="68"/>
        <v>7073</v>
      </c>
      <c r="CD119" s="64">
        <f t="shared" si="68"/>
        <v>10646</v>
      </c>
      <c r="CE119" s="64">
        <f t="shared" si="68"/>
        <v>105</v>
      </c>
      <c r="CF119" s="64">
        <f t="shared" si="68"/>
        <v>7435</v>
      </c>
      <c r="CG119" s="64">
        <f t="shared" si="68"/>
        <v>11026</v>
      </c>
      <c r="CH119" s="64">
        <f t="shared" si="68"/>
        <v>112</v>
      </c>
      <c r="CI119" s="64">
        <f t="shared" si="68"/>
        <v>7492</v>
      </c>
      <c r="CJ119" s="64">
        <f t="shared" si="68"/>
        <v>11524</v>
      </c>
      <c r="CK119" s="64">
        <f t="shared" si="68"/>
        <v>117</v>
      </c>
      <c r="CL119" s="64">
        <f t="shared" si="68"/>
        <v>7556</v>
      </c>
    </row>
    <row r="120" spans="1:90" ht="16.5" customHeight="1" x14ac:dyDescent="0.25">
      <c r="A120" s="21"/>
      <c r="B120" s="21"/>
      <c r="C120" s="21"/>
      <c r="D120" s="63"/>
      <c r="E120" s="22"/>
      <c r="F120" s="22"/>
      <c r="G120" s="63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59"/>
      <c r="CK120" s="59"/>
      <c r="CL120" s="60"/>
    </row>
    <row r="121" spans="1:90" ht="20.100000000000001" customHeight="1" x14ac:dyDescent="0.25">
      <c r="A121" s="285" t="s">
        <v>311</v>
      </c>
      <c r="B121" s="285"/>
      <c r="C121" s="285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39"/>
      <c r="CH121" s="35"/>
      <c r="CI121" s="35"/>
      <c r="CJ121" s="57"/>
      <c r="CK121" s="57"/>
      <c r="CL121" s="58"/>
    </row>
    <row r="122" spans="1:90" ht="20.100000000000001" customHeight="1" x14ac:dyDescent="0.25">
      <c r="A122" s="21" t="s">
        <v>250</v>
      </c>
      <c r="B122" s="21" t="s">
        <v>108</v>
      </c>
      <c r="C122" s="21" t="s">
        <v>107</v>
      </c>
      <c r="D122" s="22">
        <v>1416</v>
      </c>
      <c r="E122" s="22">
        <v>0</v>
      </c>
      <c r="F122" s="22">
        <v>0</v>
      </c>
      <c r="G122" s="22">
        <v>1477</v>
      </c>
      <c r="H122" s="22"/>
      <c r="I122" s="22">
        <v>24</v>
      </c>
      <c r="J122" s="22">
        <v>1352</v>
      </c>
      <c r="K122" s="22">
        <v>0</v>
      </c>
      <c r="L122" s="22">
        <v>0</v>
      </c>
      <c r="M122" s="22">
        <v>1435</v>
      </c>
      <c r="N122" s="22"/>
      <c r="O122" s="22">
        <v>24</v>
      </c>
      <c r="P122" s="22">
        <v>1376</v>
      </c>
      <c r="Q122" s="22">
        <v>0</v>
      </c>
      <c r="R122" s="22">
        <v>0</v>
      </c>
      <c r="S122" s="22">
        <v>1410</v>
      </c>
      <c r="T122" s="22"/>
      <c r="U122" s="22">
        <v>24</v>
      </c>
      <c r="V122" s="22">
        <v>1620</v>
      </c>
      <c r="W122" s="22">
        <v>0</v>
      </c>
      <c r="X122" s="22">
        <v>0</v>
      </c>
      <c r="Y122" s="22">
        <v>1510</v>
      </c>
      <c r="Z122" s="22">
        <v>0</v>
      </c>
      <c r="AA122" s="22">
        <v>24</v>
      </c>
      <c r="AB122" s="22">
        <v>1476</v>
      </c>
      <c r="AC122" s="22">
        <v>0</v>
      </c>
      <c r="AD122" s="22">
        <v>0</v>
      </c>
      <c r="AE122" s="22">
        <v>1460</v>
      </c>
      <c r="AF122" s="22">
        <v>0</v>
      </c>
      <c r="AG122" s="22">
        <v>24</v>
      </c>
      <c r="AH122" s="22">
        <v>1601</v>
      </c>
      <c r="AI122" s="22">
        <v>0</v>
      </c>
      <c r="AJ122" s="22">
        <v>0</v>
      </c>
      <c r="AK122" s="22">
        <v>1609</v>
      </c>
      <c r="AL122" s="22"/>
      <c r="AM122" s="22">
        <v>24</v>
      </c>
      <c r="AN122" s="22">
        <v>1578</v>
      </c>
      <c r="AO122" s="22">
        <v>0</v>
      </c>
      <c r="AP122" s="22">
        <v>0</v>
      </c>
      <c r="AQ122" s="22">
        <v>1475</v>
      </c>
      <c r="AR122" s="22">
        <v>0</v>
      </c>
      <c r="AS122" s="22">
        <v>24</v>
      </c>
      <c r="AT122" s="22">
        <v>1502</v>
      </c>
      <c r="AU122" s="22">
        <v>0</v>
      </c>
      <c r="AV122" s="22">
        <v>0</v>
      </c>
      <c r="AW122" s="22">
        <v>1210</v>
      </c>
      <c r="AX122" s="22">
        <v>0</v>
      </c>
      <c r="AY122" s="22">
        <v>24</v>
      </c>
      <c r="AZ122" s="22">
        <v>1507</v>
      </c>
      <c r="BA122" s="22">
        <v>0</v>
      </c>
      <c r="BB122" s="22">
        <v>0</v>
      </c>
      <c r="BC122" s="22">
        <v>1556</v>
      </c>
      <c r="BD122" s="22"/>
      <c r="BE122" s="22">
        <v>24</v>
      </c>
      <c r="BF122" s="22">
        <v>1326</v>
      </c>
      <c r="BG122" s="22"/>
      <c r="BH122" s="22">
        <v>24</v>
      </c>
      <c r="BI122" s="22">
        <v>1583</v>
      </c>
      <c r="BJ122" s="22">
        <v>0</v>
      </c>
      <c r="BK122" s="22">
        <v>0</v>
      </c>
      <c r="BL122" s="22">
        <v>1504</v>
      </c>
      <c r="BM122" s="22">
        <v>0</v>
      </c>
      <c r="BN122" s="22">
        <v>0</v>
      </c>
      <c r="BO122" s="22">
        <v>1569</v>
      </c>
      <c r="BP122" s="22"/>
      <c r="BQ122" s="22">
        <v>24</v>
      </c>
      <c r="BR122" s="22">
        <f t="shared" ref="BR122:BT123" si="72">BU122-G122-M122-S122-Y122-AE122-AK122-AQ122-AT122-AZ122-BI122-BL122</f>
        <v>110</v>
      </c>
      <c r="BS122" s="22">
        <f t="shared" si="72"/>
        <v>0</v>
      </c>
      <c r="BT122" s="22">
        <f t="shared" si="72"/>
        <v>124</v>
      </c>
      <c r="BU122" s="22">
        <v>16582</v>
      </c>
      <c r="BV122" s="22">
        <v>0</v>
      </c>
      <c r="BW122" s="22">
        <v>292</v>
      </c>
      <c r="BX122" s="22">
        <v>18470</v>
      </c>
      <c r="BY122" s="22">
        <v>0</v>
      </c>
      <c r="BZ122" s="22">
        <v>292</v>
      </c>
      <c r="CA122" s="22">
        <v>19266</v>
      </c>
      <c r="CB122" s="22">
        <v>0</v>
      </c>
      <c r="CC122" s="22">
        <v>334</v>
      </c>
      <c r="CD122" s="22">
        <v>20072</v>
      </c>
      <c r="CE122" s="22">
        <v>0</v>
      </c>
      <c r="CF122" s="22">
        <v>380</v>
      </c>
      <c r="CG122" s="39">
        <v>20862</v>
      </c>
      <c r="CH122" s="35"/>
      <c r="CI122" s="35">
        <v>433</v>
      </c>
      <c r="CJ122" s="57">
        <v>21777</v>
      </c>
      <c r="CK122" s="57"/>
      <c r="CL122" s="58">
        <v>493</v>
      </c>
    </row>
    <row r="123" spans="1:90" ht="30" customHeight="1" thickBot="1" x14ac:dyDescent="0.3">
      <c r="A123" s="21" t="s">
        <v>252</v>
      </c>
      <c r="B123" s="21" t="s">
        <v>121</v>
      </c>
      <c r="C123" s="21" t="s">
        <v>120</v>
      </c>
      <c r="D123" s="55">
        <v>-328</v>
      </c>
      <c r="E123" s="22">
        <v>0</v>
      </c>
      <c r="F123" s="22">
        <v>1</v>
      </c>
      <c r="G123" s="55">
        <v>-425</v>
      </c>
      <c r="H123" s="22"/>
      <c r="I123" s="22">
        <v>23</v>
      </c>
      <c r="J123" s="22">
        <v>-362</v>
      </c>
      <c r="K123" s="22">
        <v>0</v>
      </c>
      <c r="L123" s="22">
        <v>2</v>
      </c>
      <c r="M123" s="22">
        <v>-486</v>
      </c>
      <c r="N123" s="22"/>
      <c r="O123" s="22">
        <v>22</v>
      </c>
      <c r="P123" s="22">
        <v>-364</v>
      </c>
      <c r="Q123" s="22">
        <v>0</v>
      </c>
      <c r="R123" s="22">
        <v>1</v>
      </c>
      <c r="S123" s="22">
        <v>-446</v>
      </c>
      <c r="T123" s="22"/>
      <c r="U123" s="22">
        <v>21</v>
      </c>
      <c r="V123" s="22">
        <v>10</v>
      </c>
      <c r="W123" s="22">
        <v>0</v>
      </c>
      <c r="X123" s="22">
        <v>3</v>
      </c>
      <c r="Y123" s="22">
        <v>-455</v>
      </c>
      <c r="Z123" s="22">
        <v>0</v>
      </c>
      <c r="AA123" s="22">
        <v>21</v>
      </c>
      <c r="AB123" s="22">
        <v>84</v>
      </c>
      <c r="AC123" s="22">
        <v>0</v>
      </c>
      <c r="AD123" s="22">
        <v>2</v>
      </c>
      <c r="AE123" s="22">
        <v>-234</v>
      </c>
      <c r="AF123" s="22">
        <v>0</v>
      </c>
      <c r="AG123" s="22">
        <v>23</v>
      </c>
      <c r="AH123" s="22">
        <v>41</v>
      </c>
      <c r="AI123" s="22">
        <v>0</v>
      </c>
      <c r="AJ123" s="22">
        <v>2</v>
      </c>
      <c r="AK123" s="22">
        <v>2462</v>
      </c>
      <c r="AL123" s="22"/>
      <c r="AM123" s="22">
        <v>20</v>
      </c>
      <c r="AN123" s="22">
        <v>-9</v>
      </c>
      <c r="AO123" s="22">
        <v>0</v>
      </c>
      <c r="AP123" s="22">
        <v>2</v>
      </c>
      <c r="AQ123" s="22">
        <v>-433</v>
      </c>
      <c r="AR123" s="22">
        <v>0</v>
      </c>
      <c r="AS123" s="22">
        <v>21</v>
      </c>
      <c r="AT123" s="22">
        <v>7</v>
      </c>
      <c r="AU123" s="22">
        <v>0</v>
      </c>
      <c r="AV123" s="22">
        <v>2</v>
      </c>
      <c r="AW123" s="22">
        <v>-364</v>
      </c>
      <c r="AX123" s="22">
        <v>0</v>
      </c>
      <c r="AY123" s="22">
        <v>20</v>
      </c>
      <c r="AZ123" s="22">
        <v>44</v>
      </c>
      <c r="BA123" s="22">
        <v>0</v>
      </c>
      <c r="BB123" s="22">
        <v>1</v>
      </c>
      <c r="BC123" s="22">
        <v>-337</v>
      </c>
      <c r="BD123" s="22"/>
      <c r="BE123" s="22">
        <v>20</v>
      </c>
      <c r="BF123" s="22">
        <v>-414</v>
      </c>
      <c r="BG123" s="22"/>
      <c r="BH123" s="22">
        <v>24</v>
      </c>
      <c r="BI123" s="22">
        <v>17</v>
      </c>
      <c r="BJ123" s="22">
        <v>0</v>
      </c>
      <c r="BK123" s="22">
        <v>2</v>
      </c>
      <c r="BL123" s="22">
        <v>7</v>
      </c>
      <c r="BM123" s="22">
        <v>0</v>
      </c>
      <c r="BN123" s="22">
        <v>2</v>
      </c>
      <c r="BO123" s="22">
        <v>-439</v>
      </c>
      <c r="BP123" s="22"/>
      <c r="BQ123" s="22">
        <v>21</v>
      </c>
      <c r="BR123" s="22">
        <f t="shared" si="72"/>
        <v>195</v>
      </c>
      <c r="BS123" s="22">
        <f t="shared" si="72"/>
        <v>0</v>
      </c>
      <c r="BT123" s="22">
        <f t="shared" si="72"/>
        <v>119</v>
      </c>
      <c r="BU123" s="22">
        <v>253</v>
      </c>
      <c r="BV123" s="22">
        <v>0</v>
      </c>
      <c r="BW123" s="22">
        <v>277</v>
      </c>
      <c r="BX123" s="22">
        <v>0</v>
      </c>
      <c r="BY123" s="22">
        <v>0</v>
      </c>
      <c r="BZ123" s="22">
        <v>261</v>
      </c>
      <c r="CA123" s="22">
        <v>0</v>
      </c>
      <c r="CB123" s="22">
        <v>0</v>
      </c>
      <c r="CC123" s="22">
        <v>296</v>
      </c>
      <c r="CD123" s="22">
        <v>0</v>
      </c>
      <c r="CE123" s="22">
        <v>0</v>
      </c>
      <c r="CF123" s="22">
        <v>336</v>
      </c>
      <c r="CG123" s="39"/>
      <c r="CH123" s="35"/>
      <c r="CI123" s="35">
        <v>380</v>
      </c>
      <c r="CJ123" s="57"/>
      <c r="CK123" s="57"/>
      <c r="CL123" s="58">
        <v>430</v>
      </c>
    </row>
    <row r="124" spans="1:90" ht="30" customHeight="1" thickBot="1" x14ac:dyDescent="0.3">
      <c r="A124" s="285" t="s">
        <v>332</v>
      </c>
      <c r="B124" s="285"/>
      <c r="C124" s="292"/>
      <c r="D124" s="64">
        <f>SUM(D122:D123)</f>
        <v>1088</v>
      </c>
      <c r="E124" s="64">
        <f t="shared" ref="E124:CL124" si="73">SUM(E122:E123)</f>
        <v>0</v>
      </c>
      <c r="F124" s="64">
        <f t="shared" si="73"/>
        <v>1</v>
      </c>
      <c r="G124" s="64">
        <f>SUM(G122:G123)</f>
        <v>1052</v>
      </c>
      <c r="H124" s="64">
        <f t="shared" ref="H124:I124" si="74">SUM(H122:H123)</f>
        <v>0</v>
      </c>
      <c r="I124" s="64">
        <f t="shared" si="74"/>
        <v>47</v>
      </c>
      <c r="J124" s="64">
        <f t="shared" si="73"/>
        <v>990</v>
      </c>
      <c r="K124" s="64">
        <f t="shared" si="73"/>
        <v>0</v>
      </c>
      <c r="L124" s="64">
        <f t="shared" si="73"/>
        <v>2</v>
      </c>
      <c r="M124" s="64">
        <f t="shared" si="73"/>
        <v>949</v>
      </c>
      <c r="N124" s="64">
        <f t="shared" si="73"/>
        <v>0</v>
      </c>
      <c r="O124" s="64">
        <f t="shared" si="73"/>
        <v>46</v>
      </c>
      <c r="P124" s="64">
        <f t="shared" si="73"/>
        <v>1012</v>
      </c>
      <c r="Q124" s="64">
        <f t="shared" si="73"/>
        <v>0</v>
      </c>
      <c r="R124" s="64">
        <f t="shared" si="73"/>
        <v>1</v>
      </c>
      <c r="S124" s="64">
        <f t="shared" si="73"/>
        <v>964</v>
      </c>
      <c r="T124" s="64">
        <f t="shared" si="73"/>
        <v>0</v>
      </c>
      <c r="U124" s="64">
        <f t="shared" si="73"/>
        <v>45</v>
      </c>
      <c r="V124" s="64">
        <f t="shared" si="73"/>
        <v>1630</v>
      </c>
      <c r="W124" s="64">
        <f t="shared" si="73"/>
        <v>0</v>
      </c>
      <c r="X124" s="64">
        <f t="shared" si="73"/>
        <v>3</v>
      </c>
      <c r="Y124" s="64">
        <f t="shared" si="73"/>
        <v>1055</v>
      </c>
      <c r="Z124" s="64">
        <f t="shared" si="73"/>
        <v>0</v>
      </c>
      <c r="AA124" s="64">
        <f t="shared" si="73"/>
        <v>45</v>
      </c>
      <c r="AB124" s="64">
        <f t="shared" si="73"/>
        <v>1560</v>
      </c>
      <c r="AC124" s="64">
        <f t="shared" si="73"/>
        <v>0</v>
      </c>
      <c r="AD124" s="64">
        <f t="shared" si="73"/>
        <v>2</v>
      </c>
      <c r="AE124" s="64">
        <f t="shared" si="73"/>
        <v>1226</v>
      </c>
      <c r="AF124" s="64">
        <f t="shared" si="73"/>
        <v>0</v>
      </c>
      <c r="AG124" s="64">
        <f t="shared" si="73"/>
        <v>47</v>
      </c>
      <c r="AH124" s="64">
        <f t="shared" si="73"/>
        <v>1642</v>
      </c>
      <c r="AI124" s="64">
        <f t="shared" si="73"/>
        <v>0</v>
      </c>
      <c r="AJ124" s="64">
        <f t="shared" si="73"/>
        <v>2</v>
      </c>
      <c r="AK124" s="64">
        <f t="shared" si="73"/>
        <v>4071</v>
      </c>
      <c r="AL124" s="64">
        <f t="shared" si="73"/>
        <v>0</v>
      </c>
      <c r="AM124" s="64">
        <f t="shared" si="73"/>
        <v>44</v>
      </c>
      <c r="AN124" s="64">
        <f t="shared" si="73"/>
        <v>1569</v>
      </c>
      <c r="AO124" s="64">
        <f t="shared" si="73"/>
        <v>0</v>
      </c>
      <c r="AP124" s="64">
        <f t="shared" si="73"/>
        <v>2</v>
      </c>
      <c r="AQ124" s="64">
        <f t="shared" si="73"/>
        <v>1042</v>
      </c>
      <c r="AR124" s="64">
        <f t="shared" si="73"/>
        <v>0</v>
      </c>
      <c r="AS124" s="64">
        <f t="shared" si="73"/>
        <v>45</v>
      </c>
      <c r="AT124" s="64">
        <f t="shared" si="73"/>
        <v>1509</v>
      </c>
      <c r="AU124" s="64">
        <f t="shared" si="73"/>
        <v>0</v>
      </c>
      <c r="AV124" s="64">
        <f t="shared" si="73"/>
        <v>2</v>
      </c>
      <c r="AW124" s="64">
        <f t="shared" si="73"/>
        <v>846</v>
      </c>
      <c r="AX124" s="64">
        <f t="shared" si="73"/>
        <v>0</v>
      </c>
      <c r="AY124" s="64">
        <f t="shared" si="73"/>
        <v>44</v>
      </c>
      <c r="AZ124" s="64">
        <f t="shared" si="73"/>
        <v>1551</v>
      </c>
      <c r="BA124" s="64">
        <f t="shared" si="73"/>
        <v>0</v>
      </c>
      <c r="BB124" s="64">
        <f t="shared" si="73"/>
        <v>1</v>
      </c>
      <c r="BC124" s="64">
        <f t="shared" si="73"/>
        <v>1219</v>
      </c>
      <c r="BD124" s="64">
        <f t="shared" si="73"/>
        <v>0</v>
      </c>
      <c r="BE124" s="64">
        <f t="shared" si="73"/>
        <v>44</v>
      </c>
      <c r="BF124" s="64">
        <f t="shared" ref="BF124:BH124" si="75">SUM(BF122:BF123)</f>
        <v>912</v>
      </c>
      <c r="BG124" s="64">
        <f t="shared" si="75"/>
        <v>0</v>
      </c>
      <c r="BH124" s="64">
        <f t="shared" si="75"/>
        <v>48</v>
      </c>
      <c r="BI124" s="64">
        <f t="shared" si="73"/>
        <v>1600</v>
      </c>
      <c r="BJ124" s="64">
        <f t="shared" si="73"/>
        <v>0</v>
      </c>
      <c r="BK124" s="64">
        <f t="shared" si="73"/>
        <v>2</v>
      </c>
      <c r="BL124" s="64">
        <f t="shared" si="73"/>
        <v>1511</v>
      </c>
      <c r="BM124" s="64">
        <f t="shared" si="73"/>
        <v>0</v>
      </c>
      <c r="BN124" s="64">
        <f t="shared" si="73"/>
        <v>2</v>
      </c>
      <c r="BO124" s="64">
        <f t="shared" ref="BO124:BQ124" si="76">SUM(BO122:BO123)</f>
        <v>1130</v>
      </c>
      <c r="BP124" s="64">
        <f t="shared" si="76"/>
        <v>0</v>
      </c>
      <c r="BQ124" s="64">
        <f t="shared" si="76"/>
        <v>45</v>
      </c>
      <c r="BR124" s="64">
        <f t="shared" si="73"/>
        <v>305</v>
      </c>
      <c r="BS124" s="64">
        <f t="shared" si="73"/>
        <v>0</v>
      </c>
      <c r="BT124" s="64">
        <f t="shared" si="73"/>
        <v>243</v>
      </c>
      <c r="BU124" s="64">
        <f t="shared" si="73"/>
        <v>16835</v>
      </c>
      <c r="BV124" s="64">
        <f t="shared" si="73"/>
        <v>0</v>
      </c>
      <c r="BW124" s="64">
        <f t="shared" si="73"/>
        <v>569</v>
      </c>
      <c r="BX124" s="64">
        <f t="shared" si="73"/>
        <v>18470</v>
      </c>
      <c r="BY124" s="64">
        <f t="shared" si="73"/>
        <v>0</v>
      </c>
      <c r="BZ124" s="64">
        <f t="shared" si="73"/>
        <v>553</v>
      </c>
      <c r="CA124" s="64">
        <f t="shared" si="73"/>
        <v>19266</v>
      </c>
      <c r="CB124" s="64">
        <f t="shared" si="73"/>
        <v>0</v>
      </c>
      <c r="CC124" s="64">
        <f t="shared" si="73"/>
        <v>630</v>
      </c>
      <c r="CD124" s="64">
        <f t="shared" si="73"/>
        <v>20072</v>
      </c>
      <c r="CE124" s="64">
        <f t="shared" si="73"/>
        <v>0</v>
      </c>
      <c r="CF124" s="64">
        <f t="shared" si="73"/>
        <v>716</v>
      </c>
      <c r="CG124" s="64">
        <f t="shared" si="73"/>
        <v>20862</v>
      </c>
      <c r="CH124" s="64">
        <f t="shared" si="73"/>
        <v>0</v>
      </c>
      <c r="CI124" s="64">
        <f t="shared" si="73"/>
        <v>813</v>
      </c>
      <c r="CJ124" s="64">
        <f t="shared" si="73"/>
        <v>21777</v>
      </c>
      <c r="CK124" s="64">
        <f t="shared" si="73"/>
        <v>0</v>
      </c>
      <c r="CL124" s="64">
        <f t="shared" si="73"/>
        <v>923</v>
      </c>
    </row>
    <row r="125" spans="1:90" ht="15.75" customHeight="1" x14ac:dyDescent="0.25">
      <c r="A125" s="21"/>
      <c r="B125" s="21"/>
      <c r="C125" s="21"/>
      <c r="D125" s="63"/>
      <c r="E125" s="22"/>
      <c r="F125" s="22"/>
      <c r="G125" s="63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59"/>
      <c r="CK125" s="59"/>
      <c r="CL125" s="60"/>
    </row>
    <row r="126" spans="1:90" ht="30" customHeight="1" x14ac:dyDescent="0.25">
      <c r="A126" s="285" t="s">
        <v>312</v>
      </c>
      <c r="B126" s="285"/>
      <c r="C126" s="285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39"/>
      <c r="CH126" s="35"/>
      <c r="CI126" s="35"/>
      <c r="CJ126" s="57"/>
      <c r="CK126" s="57"/>
      <c r="CL126" s="58"/>
    </row>
    <row r="127" spans="1:90" ht="27" customHeight="1" x14ac:dyDescent="0.25">
      <c r="A127" s="23" t="s">
        <v>269</v>
      </c>
      <c r="B127" s="23" t="s">
        <v>93</v>
      </c>
      <c r="C127" s="23" t="s">
        <v>270</v>
      </c>
      <c r="D127" s="22">
        <v>-526</v>
      </c>
      <c r="E127" s="22">
        <v>0</v>
      </c>
      <c r="F127" s="22">
        <v>103</v>
      </c>
      <c r="G127" s="22">
        <v>-430</v>
      </c>
      <c r="H127" s="22"/>
      <c r="I127" s="22">
        <v>32</v>
      </c>
      <c r="J127" s="22">
        <v>-538</v>
      </c>
      <c r="K127" s="22">
        <v>0</v>
      </c>
      <c r="L127" s="22">
        <v>313</v>
      </c>
      <c r="M127" s="22">
        <v>-705</v>
      </c>
      <c r="N127" s="22"/>
      <c r="O127" s="22">
        <v>32</v>
      </c>
      <c r="P127" s="22">
        <v>-441</v>
      </c>
      <c r="Q127" s="22">
        <v>0</v>
      </c>
      <c r="R127" s="22">
        <v>92</v>
      </c>
      <c r="S127" s="22">
        <v>-326</v>
      </c>
      <c r="T127" s="22"/>
      <c r="U127" s="22">
        <v>32</v>
      </c>
      <c r="V127" s="22">
        <v>-425</v>
      </c>
      <c r="W127" s="22">
        <v>0</v>
      </c>
      <c r="X127" s="22">
        <v>662</v>
      </c>
      <c r="Y127" s="22">
        <v>-507</v>
      </c>
      <c r="Z127" s="22">
        <v>0</v>
      </c>
      <c r="AA127" s="22">
        <v>32</v>
      </c>
      <c r="AB127" s="22">
        <v>-140</v>
      </c>
      <c r="AC127" s="22">
        <v>0</v>
      </c>
      <c r="AD127" s="22">
        <v>669</v>
      </c>
      <c r="AE127" s="22">
        <v>-342</v>
      </c>
      <c r="AF127" s="22">
        <v>0</v>
      </c>
      <c r="AG127" s="22">
        <v>32</v>
      </c>
      <c r="AH127" s="22">
        <v>-56</v>
      </c>
      <c r="AI127" s="22">
        <v>0</v>
      </c>
      <c r="AJ127" s="22">
        <v>710</v>
      </c>
      <c r="AK127" s="22">
        <v>-416</v>
      </c>
      <c r="AL127" s="22"/>
      <c r="AM127" s="22">
        <v>32</v>
      </c>
      <c r="AN127" s="22">
        <v>1</v>
      </c>
      <c r="AO127" s="22">
        <v>0</v>
      </c>
      <c r="AP127" s="22">
        <v>445</v>
      </c>
      <c r="AQ127" s="22">
        <v>-543</v>
      </c>
      <c r="AR127" s="22">
        <v>0</v>
      </c>
      <c r="AS127" s="22">
        <v>32</v>
      </c>
      <c r="AT127" s="22">
        <v>-49</v>
      </c>
      <c r="AU127" s="22">
        <v>0</v>
      </c>
      <c r="AV127" s="22">
        <v>445</v>
      </c>
      <c r="AW127" s="22">
        <v>20</v>
      </c>
      <c r="AX127" s="22">
        <v>-201</v>
      </c>
      <c r="AY127" s="22">
        <v>32</v>
      </c>
      <c r="AZ127" s="22">
        <v>171</v>
      </c>
      <c r="BA127" s="22">
        <v>0</v>
      </c>
      <c r="BB127" s="22">
        <v>80</v>
      </c>
      <c r="BC127" s="22">
        <v>-641</v>
      </c>
      <c r="BD127" s="22">
        <v>225</v>
      </c>
      <c r="BE127" s="22">
        <v>32</v>
      </c>
      <c r="BF127" s="22">
        <v>1356</v>
      </c>
      <c r="BG127" s="22">
        <v>15</v>
      </c>
      <c r="BH127" s="22">
        <v>32</v>
      </c>
      <c r="BI127" s="22">
        <v>36</v>
      </c>
      <c r="BJ127" s="22">
        <v>500</v>
      </c>
      <c r="BK127" s="22">
        <v>281</v>
      </c>
      <c r="BL127" s="22">
        <v>80</v>
      </c>
      <c r="BM127" s="22">
        <v>1000</v>
      </c>
      <c r="BN127" s="22">
        <v>303</v>
      </c>
      <c r="BO127" s="22">
        <v>-471</v>
      </c>
      <c r="BP127" s="22">
        <v>173</v>
      </c>
      <c r="BQ127" s="22">
        <v>32</v>
      </c>
      <c r="BR127" s="22">
        <f t="shared" ref="BR127:BT128" si="77">BU127-G127-M127-S127-Y127-AE127-AK127-AQ127-AT127-AZ127-BI127-BL127</f>
        <v>2216</v>
      </c>
      <c r="BS127" s="22">
        <f t="shared" si="77"/>
        <v>-1023</v>
      </c>
      <c r="BT127" s="22">
        <f t="shared" si="77"/>
        <v>1608</v>
      </c>
      <c r="BU127" s="22">
        <v>-815</v>
      </c>
      <c r="BV127" s="22">
        <v>477</v>
      </c>
      <c r="BW127" s="22">
        <v>2941</v>
      </c>
      <c r="BX127" s="22">
        <v>0</v>
      </c>
      <c r="BY127" s="22">
        <v>1500</v>
      </c>
      <c r="BZ127" s="22">
        <v>4941</v>
      </c>
      <c r="CA127" s="22">
        <v>0</v>
      </c>
      <c r="CB127" s="22">
        <v>6000</v>
      </c>
      <c r="CC127" s="22">
        <v>5134</v>
      </c>
      <c r="CD127" s="38">
        <v>0</v>
      </c>
      <c r="CE127" s="22">
        <v>10000</v>
      </c>
      <c r="CF127" s="22">
        <v>5337</v>
      </c>
      <c r="CG127" s="39"/>
      <c r="CH127" s="43">
        <v>10000</v>
      </c>
      <c r="CI127" s="35">
        <v>5553</v>
      </c>
      <c r="CJ127" s="57"/>
      <c r="CK127" s="60">
        <v>10000</v>
      </c>
      <c r="CL127" s="58">
        <v>5782</v>
      </c>
    </row>
    <row r="128" spans="1:90" ht="24.6" customHeight="1" thickBot="1" x14ac:dyDescent="0.3">
      <c r="A128" s="23" t="s">
        <v>273</v>
      </c>
      <c r="B128" s="23" t="s">
        <v>90</v>
      </c>
      <c r="C128" s="23" t="s">
        <v>91</v>
      </c>
      <c r="D128" s="55">
        <v>1758</v>
      </c>
      <c r="E128" s="22">
        <v>0</v>
      </c>
      <c r="F128" s="22">
        <v>0</v>
      </c>
      <c r="G128" s="55">
        <v>1671</v>
      </c>
      <c r="H128" s="22">
        <v>-4535</v>
      </c>
      <c r="I128" s="22">
        <v>7</v>
      </c>
      <c r="J128" s="22">
        <v>1772</v>
      </c>
      <c r="K128" s="22">
        <v>3500</v>
      </c>
      <c r="L128" s="22">
        <v>0</v>
      </c>
      <c r="M128" s="22">
        <v>1233</v>
      </c>
      <c r="N128" s="22">
        <v>3377</v>
      </c>
      <c r="O128" s="22">
        <v>7</v>
      </c>
      <c r="P128" s="22">
        <v>1747</v>
      </c>
      <c r="Q128" s="22">
        <v>500</v>
      </c>
      <c r="R128" s="22">
        <v>0</v>
      </c>
      <c r="S128" s="22">
        <v>1423</v>
      </c>
      <c r="T128" s="22">
        <v>320</v>
      </c>
      <c r="U128" s="22">
        <v>7</v>
      </c>
      <c r="V128" s="22">
        <v>1778</v>
      </c>
      <c r="W128" s="22">
        <v>3500</v>
      </c>
      <c r="X128" s="22">
        <v>0</v>
      </c>
      <c r="Y128" s="22">
        <v>1446</v>
      </c>
      <c r="Z128" s="22">
        <v>4326</v>
      </c>
      <c r="AA128" s="22">
        <v>7</v>
      </c>
      <c r="AB128" s="22">
        <v>1779</v>
      </c>
      <c r="AC128" s="22">
        <v>1000</v>
      </c>
      <c r="AD128" s="22">
        <v>0</v>
      </c>
      <c r="AE128" s="22">
        <v>1502</v>
      </c>
      <c r="AF128" s="22">
        <v>0</v>
      </c>
      <c r="AG128" s="22">
        <v>7</v>
      </c>
      <c r="AH128" s="22">
        <v>1888</v>
      </c>
      <c r="AI128" s="22">
        <v>3000</v>
      </c>
      <c r="AJ128" s="22">
        <v>0</v>
      </c>
      <c r="AK128" s="22">
        <v>1838</v>
      </c>
      <c r="AL128" s="22"/>
      <c r="AM128" s="22">
        <v>7</v>
      </c>
      <c r="AN128" s="22">
        <v>1847</v>
      </c>
      <c r="AO128" s="22">
        <v>1000</v>
      </c>
      <c r="AP128" s="22">
        <v>0</v>
      </c>
      <c r="AQ128" s="22">
        <v>1508</v>
      </c>
      <c r="AR128" s="22">
        <v>0</v>
      </c>
      <c r="AS128" s="22">
        <v>7</v>
      </c>
      <c r="AT128" s="22">
        <v>1735</v>
      </c>
      <c r="AU128" s="22">
        <v>2000</v>
      </c>
      <c r="AV128" s="22">
        <v>0</v>
      </c>
      <c r="AW128" s="22">
        <v>1943</v>
      </c>
      <c r="AX128" s="22">
        <v>5274</v>
      </c>
      <c r="AY128" s="22">
        <v>7</v>
      </c>
      <c r="AZ128" s="22">
        <v>1789</v>
      </c>
      <c r="BA128" s="22">
        <v>2000</v>
      </c>
      <c r="BB128" s="22">
        <v>0</v>
      </c>
      <c r="BC128" s="22">
        <v>1533</v>
      </c>
      <c r="BD128" s="22">
        <v>1457</v>
      </c>
      <c r="BE128" s="22">
        <v>7</v>
      </c>
      <c r="BF128" s="22">
        <v>1464</v>
      </c>
      <c r="BG128" s="22"/>
      <c r="BH128" s="22">
        <v>7</v>
      </c>
      <c r="BI128" s="22">
        <v>1801</v>
      </c>
      <c r="BJ128" s="22">
        <v>2000</v>
      </c>
      <c r="BK128" s="22">
        <v>0</v>
      </c>
      <c r="BL128" s="22">
        <v>1795</v>
      </c>
      <c r="BM128" s="22">
        <v>3000</v>
      </c>
      <c r="BN128" s="22">
        <v>0</v>
      </c>
      <c r="BO128" s="22">
        <v>969</v>
      </c>
      <c r="BP128" s="22"/>
      <c r="BQ128" s="22">
        <v>7</v>
      </c>
      <c r="BR128" s="22">
        <f t="shared" si="77"/>
        <v>2610</v>
      </c>
      <c r="BS128" s="22">
        <f t="shared" si="77"/>
        <v>-1668</v>
      </c>
      <c r="BT128" s="22">
        <f t="shared" si="77"/>
        <v>33</v>
      </c>
      <c r="BU128" s="22">
        <v>20351</v>
      </c>
      <c r="BV128" s="22">
        <v>10820</v>
      </c>
      <c r="BW128" s="22">
        <v>82</v>
      </c>
      <c r="BX128" s="22">
        <v>21557</v>
      </c>
      <c r="BY128" s="22">
        <v>22500</v>
      </c>
      <c r="BZ128" s="22">
        <v>82</v>
      </c>
      <c r="CA128" s="22">
        <v>19667</v>
      </c>
      <c r="CB128" s="22">
        <v>36668</v>
      </c>
      <c r="CC128" s="22">
        <v>94</v>
      </c>
      <c r="CD128" s="38">
        <v>21063</v>
      </c>
      <c r="CE128" s="22">
        <v>53500</v>
      </c>
      <c r="CF128" s="22">
        <v>107</v>
      </c>
      <c r="CG128" s="39">
        <v>22152</v>
      </c>
      <c r="CH128" s="43">
        <v>64500</v>
      </c>
      <c r="CI128" s="35">
        <v>122</v>
      </c>
      <c r="CJ128" s="57">
        <v>22926</v>
      </c>
      <c r="CK128" s="60">
        <v>64500</v>
      </c>
      <c r="CL128" s="58">
        <v>139</v>
      </c>
    </row>
    <row r="129" spans="1:90" ht="24.6" customHeight="1" thickBot="1" x14ac:dyDescent="0.3">
      <c r="A129" s="285" t="s">
        <v>333</v>
      </c>
      <c r="B129" s="285"/>
      <c r="C129" s="292"/>
      <c r="D129" s="64">
        <f>SUM(D127:D128)</f>
        <v>1232</v>
      </c>
      <c r="E129" s="64">
        <f t="shared" ref="E129:CL129" si="78">SUM(E127:E128)</f>
        <v>0</v>
      </c>
      <c r="F129" s="64">
        <f t="shared" si="78"/>
        <v>103</v>
      </c>
      <c r="G129" s="64">
        <f>SUM(G127:G128)</f>
        <v>1241</v>
      </c>
      <c r="H129" s="64">
        <f t="shared" ref="H129:I129" si="79">SUM(H127:H128)</f>
        <v>-4535</v>
      </c>
      <c r="I129" s="64">
        <f t="shared" si="79"/>
        <v>39</v>
      </c>
      <c r="J129" s="64">
        <f t="shared" si="78"/>
        <v>1234</v>
      </c>
      <c r="K129" s="64">
        <f t="shared" si="78"/>
        <v>3500</v>
      </c>
      <c r="L129" s="64">
        <f t="shared" si="78"/>
        <v>313</v>
      </c>
      <c r="M129" s="64">
        <f t="shared" si="78"/>
        <v>528</v>
      </c>
      <c r="N129" s="64">
        <f t="shared" si="78"/>
        <v>3377</v>
      </c>
      <c r="O129" s="64">
        <f t="shared" si="78"/>
        <v>39</v>
      </c>
      <c r="P129" s="64">
        <f t="shared" si="78"/>
        <v>1306</v>
      </c>
      <c r="Q129" s="64">
        <f t="shared" si="78"/>
        <v>500</v>
      </c>
      <c r="R129" s="64">
        <f t="shared" si="78"/>
        <v>92</v>
      </c>
      <c r="S129" s="64">
        <f t="shared" si="78"/>
        <v>1097</v>
      </c>
      <c r="T129" s="64">
        <f t="shared" si="78"/>
        <v>320</v>
      </c>
      <c r="U129" s="64">
        <f t="shared" si="78"/>
        <v>39</v>
      </c>
      <c r="V129" s="64">
        <f t="shared" si="78"/>
        <v>1353</v>
      </c>
      <c r="W129" s="64">
        <f t="shared" si="78"/>
        <v>3500</v>
      </c>
      <c r="X129" s="64">
        <f t="shared" si="78"/>
        <v>662</v>
      </c>
      <c r="Y129" s="64">
        <f t="shared" si="78"/>
        <v>939</v>
      </c>
      <c r="Z129" s="64">
        <f t="shared" si="78"/>
        <v>4326</v>
      </c>
      <c r="AA129" s="64">
        <f t="shared" si="78"/>
        <v>39</v>
      </c>
      <c r="AB129" s="64">
        <f t="shared" si="78"/>
        <v>1639</v>
      </c>
      <c r="AC129" s="64">
        <f t="shared" si="78"/>
        <v>1000</v>
      </c>
      <c r="AD129" s="64">
        <f t="shared" si="78"/>
        <v>669</v>
      </c>
      <c r="AE129" s="64">
        <f t="shared" si="78"/>
        <v>1160</v>
      </c>
      <c r="AF129" s="64">
        <f t="shared" si="78"/>
        <v>0</v>
      </c>
      <c r="AG129" s="64">
        <f t="shared" si="78"/>
        <v>39</v>
      </c>
      <c r="AH129" s="64">
        <f t="shared" si="78"/>
        <v>1832</v>
      </c>
      <c r="AI129" s="64">
        <f t="shared" si="78"/>
        <v>3000</v>
      </c>
      <c r="AJ129" s="64">
        <f t="shared" si="78"/>
        <v>710</v>
      </c>
      <c r="AK129" s="64">
        <f t="shared" si="78"/>
        <v>1422</v>
      </c>
      <c r="AL129" s="64">
        <f t="shared" si="78"/>
        <v>0</v>
      </c>
      <c r="AM129" s="64">
        <f t="shared" si="78"/>
        <v>39</v>
      </c>
      <c r="AN129" s="64">
        <f t="shared" si="78"/>
        <v>1848</v>
      </c>
      <c r="AO129" s="64">
        <f t="shared" si="78"/>
        <v>1000</v>
      </c>
      <c r="AP129" s="64">
        <f t="shared" si="78"/>
        <v>445</v>
      </c>
      <c r="AQ129" s="64">
        <f t="shared" si="78"/>
        <v>965</v>
      </c>
      <c r="AR129" s="64">
        <f t="shared" si="78"/>
        <v>0</v>
      </c>
      <c r="AS129" s="64">
        <f t="shared" si="78"/>
        <v>39</v>
      </c>
      <c r="AT129" s="64">
        <f t="shared" si="78"/>
        <v>1686</v>
      </c>
      <c r="AU129" s="64">
        <f t="shared" si="78"/>
        <v>2000</v>
      </c>
      <c r="AV129" s="64">
        <f t="shared" si="78"/>
        <v>445</v>
      </c>
      <c r="AW129" s="64">
        <f t="shared" si="78"/>
        <v>1963</v>
      </c>
      <c r="AX129" s="64">
        <f t="shared" si="78"/>
        <v>5073</v>
      </c>
      <c r="AY129" s="64">
        <f t="shared" si="78"/>
        <v>39</v>
      </c>
      <c r="AZ129" s="64">
        <f t="shared" si="78"/>
        <v>1960</v>
      </c>
      <c r="BA129" s="64">
        <f t="shared" si="78"/>
        <v>2000</v>
      </c>
      <c r="BB129" s="64">
        <f t="shared" si="78"/>
        <v>80</v>
      </c>
      <c r="BC129" s="64">
        <f t="shared" si="78"/>
        <v>892</v>
      </c>
      <c r="BD129" s="64">
        <f t="shared" si="78"/>
        <v>1682</v>
      </c>
      <c r="BE129" s="64">
        <f t="shared" si="78"/>
        <v>39</v>
      </c>
      <c r="BF129" s="64">
        <f t="shared" ref="BF129:BH129" si="80">SUM(BF127:BF128)</f>
        <v>2820</v>
      </c>
      <c r="BG129" s="64">
        <f t="shared" si="80"/>
        <v>15</v>
      </c>
      <c r="BH129" s="64">
        <f t="shared" si="80"/>
        <v>39</v>
      </c>
      <c r="BI129" s="64">
        <f t="shared" si="78"/>
        <v>1837</v>
      </c>
      <c r="BJ129" s="64">
        <f t="shared" si="78"/>
        <v>2500</v>
      </c>
      <c r="BK129" s="64">
        <f t="shared" si="78"/>
        <v>281</v>
      </c>
      <c r="BL129" s="64">
        <f t="shared" si="78"/>
        <v>1875</v>
      </c>
      <c r="BM129" s="64">
        <f t="shared" si="78"/>
        <v>4000</v>
      </c>
      <c r="BN129" s="64">
        <f t="shared" si="78"/>
        <v>303</v>
      </c>
      <c r="BO129" s="64">
        <f t="shared" ref="BO129:BQ129" si="81">SUM(BO127:BO128)</f>
        <v>498</v>
      </c>
      <c r="BP129" s="64">
        <f t="shared" si="81"/>
        <v>173</v>
      </c>
      <c r="BQ129" s="64">
        <f t="shared" si="81"/>
        <v>39</v>
      </c>
      <c r="BR129" s="64">
        <f t="shared" si="78"/>
        <v>4826</v>
      </c>
      <c r="BS129" s="64">
        <f t="shared" si="78"/>
        <v>-2691</v>
      </c>
      <c r="BT129" s="64">
        <f t="shared" si="78"/>
        <v>1641</v>
      </c>
      <c r="BU129" s="64">
        <f t="shared" si="78"/>
        <v>19536</v>
      </c>
      <c r="BV129" s="64">
        <f t="shared" si="78"/>
        <v>11297</v>
      </c>
      <c r="BW129" s="64">
        <f t="shared" si="78"/>
        <v>3023</v>
      </c>
      <c r="BX129" s="64">
        <f t="shared" si="78"/>
        <v>21557</v>
      </c>
      <c r="BY129" s="64">
        <f t="shared" si="78"/>
        <v>24000</v>
      </c>
      <c r="BZ129" s="64">
        <f t="shared" si="78"/>
        <v>5023</v>
      </c>
      <c r="CA129" s="64">
        <f t="shared" si="78"/>
        <v>19667</v>
      </c>
      <c r="CB129" s="64">
        <f t="shared" si="78"/>
        <v>42668</v>
      </c>
      <c r="CC129" s="64">
        <f t="shared" si="78"/>
        <v>5228</v>
      </c>
      <c r="CD129" s="64">
        <f t="shared" si="78"/>
        <v>21063</v>
      </c>
      <c r="CE129" s="64">
        <f t="shared" si="78"/>
        <v>63500</v>
      </c>
      <c r="CF129" s="64">
        <f t="shared" si="78"/>
        <v>5444</v>
      </c>
      <c r="CG129" s="64">
        <f t="shared" si="78"/>
        <v>22152</v>
      </c>
      <c r="CH129" s="64">
        <f t="shared" si="78"/>
        <v>74500</v>
      </c>
      <c r="CI129" s="64">
        <f t="shared" si="78"/>
        <v>5675</v>
      </c>
      <c r="CJ129" s="64">
        <f t="shared" si="78"/>
        <v>22926</v>
      </c>
      <c r="CK129" s="64">
        <f t="shared" si="78"/>
        <v>74500</v>
      </c>
      <c r="CL129" s="64">
        <f t="shared" si="78"/>
        <v>5921</v>
      </c>
    </row>
    <row r="130" spans="1:90" ht="24.6" customHeight="1" thickBot="1" x14ac:dyDescent="0.3">
      <c r="A130" s="282" t="s">
        <v>334</v>
      </c>
      <c r="B130" s="282"/>
      <c r="C130" s="291"/>
      <c r="D130" s="64">
        <f>D129+D124+D119+D114</f>
        <v>127295</v>
      </c>
      <c r="E130" s="64">
        <f t="shared" ref="E130:CL130" si="82">E129+E124+E119+E114</f>
        <v>0</v>
      </c>
      <c r="F130" s="64">
        <f t="shared" si="82"/>
        <v>214039</v>
      </c>
      <c r="G130" s="64">
        <f>G129+G124+G119+G114</f>
        <v>171217</v>
      </c>
      <c r="H130" s="64">
        <f t="shared" ref="H130:I130" si="83">H129+H124+H119+H114</f>
        <v>18888</v>
      </c>
      <c r="I130" s="64">
        <f t="shared" si="83"/>
        <v>166855</v>
      </c>
      <c r="J130" s="64">
        <f t="shared" si="82"/>
        <v>154601</v>
      </c>
      <c r="K130" s="64">
        <f t="shared" si="82"/>
        <v>33700</v>
      </c>
      <c r="L130" s="64">
        <f t="shared" si="82"/>
        <v>130364</v>
      </c>
      <c r="M130" s="64">
        <f t="shared" si="82"/>
        <v>180487</v>
      </c>
      <c r="N130" s="64">
        <f t="shared" si="82"/>
        <v>71377</v>
      </c>
      <c r="O130" s="64">
        <f t="shared" si="82"/>
        <v>133398</v>
      </c>
      <c r="P130" s="64">
        <f t="shared" si="82"/>
        <v>142643</v>
      </c>
      <c r="Q130" s="64">
        <f t="shared" si="82"/>
        <v>23984</v>
      </c>
      <c r="R130" s="64">
        <f t="shared" si="82"/>
        <v>99857</v>
      </c>
      <c r="S130" s="64">
        <f t="shared" si="82"/>
        <v>141714</v>
      </c>
      <c r="T130" s="64">
        <f t="shared" si="82"/>
        <v>63335</v>
      </c>
      <c r="U130" s="64">
        <f t="shared" si="82"/>
        <v>179485</v>
      </c>
      <c r="V130" s="64">
        <f t="shared" si="82"/>
        <v>132642</v>
      </c>
      <c r="W130" s="64">
        <f t="shared" si="82"/>
        <v>34100</v>
      </c>
      <c r="X130" s="64">
        <f t="shared" si="82"/>
        <v>94461</v>
      </c>
      <c r="Y130" s="64">
        <f t="shared" si="82"/>
        <v>159057</v>
      </c>
      <c r="Z130" s="64">
        <f t="shared" si="82"/>
        <v>59779</v>
      </c>
      <c r="AA130" s="64">
        <f t="shared" si="82"/>
        <v>139248</v>
      </c>
      <c r="AB130" s="64">
        <f t="shared" si="82"/>
        <v>135975</v>
      </c>
      <c r="AC130" s="64">
        <f t="shared" si="82"/>
        <v>31800</v>
      </c>
      <c r="AD130" s="64">
        <f t="shared" si="82"/>
        <v>98692</v>
      </c>
      <c r="AE130" s="64">
        <f t="shared" si="82"/>
        <v>169795</v>
      </c>
      <c r="AF130" s="64">
        <f t="shared" si="82"/>
        <v>30307</v>
      </c>
      <c r="AG130" s="64">
        <f t="shared" si="82"/>
        <v>80432</v>
      </c>
      <c r="AH130" s="64">
        <f t="shared" si="82"/>
        <v>142794</v>
      </c>
      <c r="AI130" s="64">
        <f t="shared" si="82"/>
        <v>43605</v>
      </c>
      <c r="AJ130" s="64">
        <f t="shared" si="82"/>
        <v>181873</v>
      </c>
      <c r="AK130" s="64">
        <f t="shared" si="82"/>
        <v>147952</v>
      </c>
      <c r="AL130" s="64">
        <f t="shared" si="82"/>
        <v>59222</v>
      </c>
      <c r="AM130" s="64">
        <f t="shared" si="82"/>
        <v>124292</v>
      </c>
      <c r="AN130" s="64">
        <f t="shared" si="82"/>
        <v>143789</v>
      </c>
      <c r="AO130" s="64">
        <f t="shared" si="82"/>
        <v>29675</v>
      </c>
      <c r="AP130" s="64">
        <f t="shared" si="82"/>
        <v>87050</v>
      </c>
      <c r="AQ130" s="64">
        <f t="shared" si="82"/>
        <v>137200</v>
      </c>
      <c r="AR130" s="64">
        <f t="shared" si="82"/>
        <v>19273</v>
      </c>
      <c r="AS130" s="64">
        <f t="shared" si="82"/>
        <v>130271</v>
      </c>
      <c r="AT130" s="64">
        <f t="shared" si="82"/>
        <v>134197</v>
      </c>
      <c r="AU130" s="64">
        <f t="shared" si="82"/>
        <v>46404</v>
      </c>
      <c r="AV130" s="64">
        <f t="shared" si="82"/>
        <v>85049</v>
      </c>
      <c r="AW130" s="64">
        <f t="shared" si="82"/>
        <v>166753</v>
      </c>
      <c r="AX130" s="64">
        <f t="shared" si="82"/>
        <v>35646</v>
      </c>
      <c r="AY130" s="64">
        <f t="shared" si="82"/>
        <v>108907</v>
      </c>
      <c r="AZ130" s="64">
        <f t="shared" si="82"/>
        <v>148018</v>
      </c>
      <c r="BA130" s="64">
        <f t="shared" si="82"/>
        <v>46300</v>
      </c>
      <c r="BB130" s="64">
        <f t="shared" si="82"/>
        <v>204912</v>
      </c>
      <c r="BC130" s="64">
        <f t="shared" si="82"/>
        <v>136552</v>
      </c>
      <c r="BD130" s="64">
        <f t="shared" si="82"/>
        <v>91434</v>
      </c>
      <c r="BE130" s="64">
        <f t="shared" si="82"/>
        <v>176285</v>
      </c>
      <c r="BF130" s="64">
        <f t="shared" ref="BF130:BH130" si="84">BF129+BF124+BF119+BF114</f>
        <v>149802</v>
      </c>
      <c r="BG130" s="64">
        <f t="shared" si="84"/>
        <v>26560</v>
      </c>
      <c r="BH130" s="64">
        <f t="shared" si="84"/>
        <v>107521</v>
      </c>
      <c r="BI130" s="64">
        <f t="shared" si="82"/>
        <v>134750</v>
      </c>
      <c r="BJ130" s="64">
        <f t="shared" si="82"/>
        <v>56556</v>
      </c>
      <c r="BK130" s="64">
        <f t="shared" si="82"/>
        <v>78740</v>
      </c>
      <c r="BL130" s="64">
        <f t="shared" si="82"/>
        <v>171802</v>
      </c>
      <c r="BM130" s="64">
        <f t="shared" si="82"/>
        <v>39676</v>
      </c>
      <c r="BN130" s="64">
        <f t="shared" si="82"/>
        <v>127877</v>
      </c>
      <c r="BO130" s="64">
        <f t="shared" ref="BO130:BQ130" si="85">BO129+BO124+BO119+BO114</f>
        <v>159658</v>
      </c>
      <c r="BP130" s="64">
        <f t="shared" si="85"/>
        <v>30161</v>
      </c>
      <c r="BQ130" s="64">
        <f t="shared" si="85"/>
        <v>115477</v>
      </c>
      <c r="BR130" s="64">
        <f t="shared" si="82"/>
        <v>125540</v>
      </c>
      <c r="BS130" s="64">
        <f t="shared" si="82"/>
        <v>-65180</v>
      </c>
      <c r="BT130" s="64">
        <f t="shared" si="82"/>
        <v>110342</v>
      </c>
      <c r="BU130" s="64">
        <f t="shared" si="82"/>
        <v>1821729</v>
      </c>
      <c r="BV130" s="64">
        <f t="shared" si="82"/>
        <v>445937</v>
      </c>
      <c r="BW130" s="64">
        <f t="shared" si="82"/>
        <v>1560901</v>
      </c>
      <c r="BX130" s="64">
        <f t="shared" si="82"/>
        <v>1780988</v>
      </c>
      <c r="BY130" s="64">
        <f t="shared" si="82"/>
        <v>431488</v>
      </c>
      <c r="BZ130" s="64">
        <f t="shared" si="82"/>
        <v>1549505</v>
      </c>
      <c r="CA130" s="64">
        <f t="shared" si="82"/>
        <v>1843365</v>
      </c>
      <c r="CB130" s="64">
        <f t="shared" si="82"/>
        <v>462518</v>
      </c>
      <c r="CC130" s="64">
        <f t="shared" si="82"/>
        <v>1639477</v>
      </c>
      <c r="CD130" s="64">
        <f t="shared" si="82"/>
        <v>1923164</v>
      </c>
      <c r="CE130" s="64">
        <f t="shared" si="82"/>
        <v>474163</v>
      </c>
      <c r="CF130" s="64">
        <f t="shared" si="82"/>
        <v>1778464</v>
      </c>
      <c r="CG130" s="64">
        <f t="shared" si="82"/>
        <v>1995883</v>
      </c>
      <c r="CH130" s="64">
        <f t="shared" si="82"/>
        <v>497796</v>
      </c>
      <c r="CI130" s="64">
        <f t="shared" si="82"/>
        <v>1881882</v>
      </c>
      <c r="CJ130" s="64">
        <f t="shared" si="82"/>
        <v>2068776</v>
      </c>
      <c r="CK130" s="64">
        <f t="shared" si="82"/>
        <v>492619</v>
      </c>
      <c r="CL130" s="64">
        <f t="shared" si="82"/>
        <v>1979775</v>
      </c>
    </row>
    <row r="131" spans="1:90" ht="15" customHeight="1" x14ac:dyDescent="0.25">
      <c r="A131" s="23"/>
      <c r="B131" s="23"/>
      <c r="C131" s="23"/>
      <c r="D131" s="63"/>
      <c r="E131" s="22"/>
      <c r="F131" s="22"/>
      <c r="G131" s="63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59"/>
      <c r="CK131" s="59"/>
      <c r="CL131" s="60"/>
    </row>
    <row r="132" spans="1:90" ht="29.25" customHeight="1" x14ac:dyDescent="0.25">
      <c r="A132" s="286" t="s">
        <v>94</v>
      </c>
      <c r="B132" s="286"/>
      <c r="C132" s="286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39"/>
      <c r="CH132" s="35"/>
      <c r="CI132" s="35"/>
      <c r="CJ132" s="57"/>
      <c r="CK132" s="57"/>
      <c r="CL132" s="58"/>
    </row>
    <row r="133" spans="1:90" ht="20.100000000000001" customHeight="1" x14ac:dyDescent="0.25">
      <c r="A133" s="23" t="s">
        <v>219</v>
      </c>
      <c r="B133" s="23" t="s">
        <v>101</v>
      </c>
      <c r="C133" s="23" t="s">
        <v>100</v>
      </c>
      <c r="D133" s="22">
        <v>-1515</v>
      </c>
      <c r="E133" s="22">
        <v>0</v>
      </c>
      <c r="F133" s="22">
        <v>6</v>
      </c>
      <c r="G133" s="22">
        <v>8867</v>
      </c>
      <c r="H133" s="22"/>
      <c r="I133" s="22">
        <v>47</v>
      </c>
      <c r="J133" s="22">
        <v>-2065</v>
      </c>
      <c r="K133" s="22">
        <v>0</v>
      </c>
      <c r="L133" s="22">
        <v>17</v>
      </c>
      <c r="M133" s="22">
        <v>-2084</v>
      </c>
      <c r="N133" s="22"/>
      <c r="O133" s="22">
        <v>48</v>
      </c>
      <c r="P133" s="22">
        <v>-106</v>
      </c>
      <c r="Q133" s="22">
        <v>0</v>
      </c>
      <c r="R133" s="22">
        <v>6</v>
      </c>
      <c r="S133" s="22">
        <v>-954</v>
      </c>
      <c r="T133" s="22"/>
      <c r="U133" s="22">
        <v>48</v>
      </c>
      <c r="V133" s="22">
        <v>-1008</v>
      </c>
      <c r="W133" s="22">
        <v>45</v>
      </c>
      <c r="X133" s="22">
        <v>36</v>
      </c>
      <c r="Y133" s="22">
        <v>-1379</v>
      </c>
      <c r="Z133" s="22">
        <v>0</v>
      </c>
      <c r="AA133" s="22">
        <v>49</v>
      </c>
      <c r="AB133" s="22">
        <v>-1232</v>
      </c>
      <c r="AC133" s="22">
        <v>0</v>
      </c>
      <c r="AD133" s="22">
        <v>36</v>
      </c>
      <c r="AE133" s="22">
        <v>-351</v>
      </c>
      <c r="AF133" s="22">
        <v>0</v>
      </c>
      <c r="AG133" s="22">
        <v>48</v>
      </c>
      <c r="AH133" s="22">
        <v>928</v>
      </c>
      <c r="AI133" s="22">
        <v>0</v>
      </c>
      <c r="AJ133" s="22">
        <v>38</v>
      </c>
      <c r="AK133" s="22">
        <v>141</v>
      </c>
      <c r="AL133" s="22">
        <v>34</v>
      </c>
      <c r="AM133" s="22">
        <v>48</v>
      </c>
      <c r="AN133" s="22">
        <v>-1204</v>
      </c>
      <c r="AO133" s="22">
        <v>0</v>
      </c>
      <c r="AP133" s="22">
        <v>24</v>
      </c>
      <c r="AQ133" s="22">
        <v>-1471</v>
      </c>
      <c r="AR133" s="22">
        <v>0</v>
      </c>
      <c r="AS133" s="22">
        <v>48</v>
      </c>
      <c r="AT133" s="22">
        <v>113</v>
      </c>
      <c r="AU133" s="22">
        <v>0</v>
      </c>
      <c r="AV133" s="22">
        <v>24</v>
      </c>
      <c r="AW133" s="22">
        <v>-2114</v>
      </c>
      <c r="AX133" s="22">
        <v>0</v>
      </c>
      <c r="AY133" s="22">
        <v>48</v>
      </c>
      <c r="AZ133" s="22">
        <v>-398</v>
      </c>
      <c r="BA133" s="22">
        <v>0</v>
      </c>
      <c r="BB133" s="22">
        <v>5</v>
      </c>
      <c r="BC133" s="22">
        <v>-3051</v>
      </c>
      <c r="BD133" s="22"/>
      <c r="BE133" s="22">
        <v>75</v>
      </c>
      <c r="BF133" s="22">
        <v>-2116</v>
      </c>
      <c r="BG133" s="22">
        <v>26</v>
      </c>
      <c r="BH133" s="22">
        <v>47</v>
      </c>
      <c r="BI133" s="22">
        <v>-717</v>
      </c>
      <c r="BJ133" s="22">
        <v>50</v>
      </c>
      <c r="BK133" s="22">
        <v>16</v>
      </c>
      <c r="BL133" s="22">
        <v>1391</v>
      </c>
      <c r="BM133" s="22">
        <v>0</v>
      </c>
      <c r="BN133" s="22">
        <v>17</v>
      </c>
      <c r="BO133" s="22">
        <v>-2767</v>
      </c>
      <c r="BP133" s="22"/>
      <c r="BQ133" s="22">
        <v>57</v>
      </c>
      <c r="BR133" s="22">
        <f t="shared" ref="BR133:BR145" si="86">BU133-G133-M133-S133-Y133-AE133-AK133-AQ133-AT133-AZ133-BI133-BL133</f>
        <v>-2177</v>
      </c>
      <c r="BS133" s="22">
        <f t="shared" ref="BS133:BS145" si="87">BV133-H133-N133-T133-Z133-AF133-AL133-AR133-AU133-BA133-BJ133-BM133</f>
        <v>11</v>
      </c>
      <c r="BT133" s="22">
        <f t="shared" ref="BT133:BT145" si="88">BW133-I133-O133-U133-AA133-AG133-AM133-AS133-AV133-BB133-BK133-BN133</f>
        <v>191</v>
      </c>
      <c r="BU133" s="22">
        <v>981</v>
      </c>
      <c r="BV133" s="22">
        <v>95</v>
      </c>
      <c r="BW133" s="22">
        <v>589</v>
      </c>
      <c r="BX133" s="22">
        <v>751</v>
      </c>
      <c r="BY133" s="22">
        <v>95</v>
      </c>
      <c r="BZ133" s="22">
        <v>629</v>
      </c>
      <c r="CA133" s="22">
        <v>859</v>
      </c>
      <c r="CB133" s="22">
        <v>107</v>
      </c>
      <c r="CC133" s="22">
        <v>691</v>
      </c>
      <c r="CD133" s="38">
        <v>965</v>
      </c>
      <c r="CE133" s="22">
        <v>106</v>
      </c>
      <c r="CF133" s="22">
        <v>760</v>
      </c>
      <c r="CG133" s="39">
        <v>1078</v>
      </c>
      <c r="CH133" s="35">
        <v>113</v>
      </c>
      <c r="CI133" s="35">
        <v>837</v>
      </c>
      <c r="CJ133" s="57">
        <v>1201</v>
      </c>
      <c r="CK133" s="57">
        <v>119</v>
      </c>
      <c r="CL133" s="58">
        <v>923</v>
      </c>
    </row>
    <row r="134" spans="1:90" ht="22.5" customHeight="1" x14ac:dyDescent="0.25">
      <c r="A134" s="21" t="s">
        <v>278</v>
      </c>
      <c r="B134" s="21" t="s">
        <v>279</v>
      </c>
      <c r="C134" s="21" t="s">
        <v>280</v>
      </c>
      <c r="D134" s="22">
        <v>331</v>
      </c>
      <c r="E134" s="22">
        <v>0</v>
      </c>
      <c r="F134" s="22">
        <v>0</v>
      </c>
      <c r="G134" s="22">
        <v>137</v>
      </c>
      <c r="H134" s="22"/>
      <c r="I134" s="22">
        <v>2</v>
      </c>
      <c r="J134" s="22">
        <v>319</v>
      </c>
      <c r="K134" s="22">
        <v>0</v>
      </c>
      <c r="L134" s="22">
        <v>0</v>
      </c>
      <c r="M134" s="22">
        <v>195</v>
      </c>
      <c r="N134" s="22"/>
      <c r="O134" s="22">
        <v>2</v>
      </c>
      <c r="P134" s="22">
        <v>355</v>
      </c>
      <c r="Q134" s="22">
        <v>0</v>
      </c>
      <c r="R134" s="22">
        <v>0</v>
      </c>
      <c r="S134" s="22">
        <v>281</v>
      </c>
      <c r="T134" s="22"/>
      <c r="U134" s="22">
        <v>2</v>
      </c>
      <c r="V134" s="22">
        <v>320</v>
      </c>
      <c r="W134" s="22">
        <v>0</v>
      </c>
      <c r="X134" s="22">
        <v>0</v>
      </c>
      <c r="Y134" s="22">
        <v>261</v>
      </c>
      <c r="Z134" s="22">
        <v>0</v>
      </c>
      <c r="AA134" s="22">
        <v>2</v>
      </c>
      <c r="AB134" s="22">
        <v>321</v>
      </c>
      <c r="AC134" s="22">
        <v>0</v>
      </c>
      <c r="AD134" s="22">
        <v>0</v>
      </c>
      <c r="AE134" s="22">
        <v>277</v>
      </c>
      <c r="AF134" s="22">
        <v>0</v>
      </c>
      <c r="AG134" s="22">
        <v>2</v>
      </c>
      <c r="AH134" s="22">
        <v>320</v>
      </c>
      <c r="AI134" s="22">
        <v>0</v>
      </c>
      <c r="AJ134" s="22">
        <v>0</v>
      </c>
      <c r="AK134" s="22">
        <v>262</v>
      </c>
      <c r="AL134" s="22"/>
      <c r="AM134" s="22">
        <v>2</v>
      </c>
      <c r="AN134" s="22">
        <v>320</v>
      </c>
      <c r="AO134" s="22">
        <v>0</v>
      </c>
      <c r="AP134" s="22">
        <v>0</v>
      </c>
      <c r="AQ134" s="22">
        <v>262</v>
      </c>
      <c r="AR134" s="22">
        <v>0</v>
      </c>
      <c r="AS134" s="22">
        <v>2</v>
      </c>
      <c r="AT134" s="22">
        <v>329</v>
      </c>
      <c r="AU134" s="22">
        <v>0</v>
      </c>
      <c r="AV134" s="22">
        <v>0</v>
      </c>
      <c r="AW134" s="22">
        <v>260</v>
      </c>
      <c r="AX134" s="22">
        <v>0</v>
      </c>
      <c r="AY134" s="22">
        <v>2</v>
      </c>
      <c r="AZ134" s="22">
        <v>324</v>
      </c>
      <c r="BA134" s="22">
        <v>0</v>
      </c>
      <c r="BB134" s="22">
        <v>0</v>
      </c>
      <c r="BC134" s="22">
        <v>261</v>
      </c>
      <c r="BD134" s="22"/>
      <c r="BE134" s="22">
        <v>2</v>
      </c>
      <c r="BF134" s="22">
        <v>262</v>
      </c>
      <c r="BG134" s="22"/>
      <c r="BH134" s="22">
        <v>2</v>
      </c>
      <c r="BI134" s="22">
        <v>321</v>
      </c>
      <c r="BJ134" s="22">
        <v>0</v>
      </c>
      <c r="BK134" s="22">
        <v>0</v>
      </c>
      <c r="BL134" s="22">
        <v>320</v>
      </c>
      <c r="BM134" s="22">
        <v>0</v>
      </c>
      <c r="BN134" s="22">
        <v>0</v>
      </c>
      <c r="BO134" s="22">
        <v>260</v>
      </c>
      <c r="BP134" s="22"/>
      <c r="BQ134" s="22">
        <v>2</v>
      </c>
      <c r="BR134" s="22">
        <f t="shared" si="86"/>
        <v>1034</v>
      </c>
      <c r="BS134" s="22">
        <f t="shared" si="87"/>
        <v>0</v>
      </c>
      <c r="BT134" s="22">
        <f t="shared" si="88"/>
        <v>15</v>
      </c>
      <c r="BU134" s="22">
        <v>4003</v>
      </c>
      <c r="BV134" s="22">
        <v>0</v>
      </c>
      <c r="BW134" s="22">
        <v>29</v>
      </c>
      <c r="BX134" s="22">
        <v>4277</v>
      </c>
      <c r="BY134" s="22">
        <v>0</v>
      </c>
      <c r="BZ134" s="22">
        <v>29</v>
      </c>
      <c r="CA134" s="22">
        <v>4464</v>
      </c>
      <c r="CB134" s="22">
        <v>0</v>
      </c>
      <c r="CC134" s="22">
        <v>32</v>
      </c>
      <c r="CD134" s="22">
        <v>4671</v>
      </c>
      <c r="CE134" s="22">
        <v>0</v>
      </c>
      <c r="CF134" s="22">
        <v>37</v>
      </c>
      <c r="CG134" s="39">
        <v>4853</v>
      </c>
      <c r="CH134" s="35"/>
      <c r="CI134" s="35">
        <v>42</v>
      </c>
      <c r="CJ134" s="57">
        <v>5074</v>
      </c>
      <c r="CK134" s="57"/>
      <c r="CL134" s="58">
        <v>48</v>
      </c>
    </row>
    <row r="135" spans="1:90" ht="22.5" customHeight="1" x14ac:dyDescent="0.25">
      <c r="A135" s="21" t="s">
        <v>281</v>
      </c>
      <c r="B135" s="21" t="s">
        <v>282</v>
      </c>
      <c r="C135" s="21" t="s">
        <v>283</v>
      </c>
      <c r="D135" s="22">
        <v>586</v>
      </c>
      <c r="E135" s="22">
        <v>0</v>
      </c>
      <c r="F135" s="22">
        <v>0</v>
      </c>
      <c r="G135" s="22">
        <v>539</v>
      </c>
      <c r="H135" s="22"/>
      <c r="I135" s="22">
        <v>3</v>
      </c>
      <c r="J135" s="22">
        <v>587</v>
      </c>
      <c r="K135" s="22">
        <v>0</v>
      </c>
      <c r="L135" s="22">
        <v>0</v>
      </c>
      <c r="M135" s="22">
        <v>579</v>
      </c>
      <c r="N135" s="22"/>
      <c r="O135" s="22">
        <v>3</v>
      </c>
      <c r="P135" s="22">
        <v>584</v>
      </c>
      <c r="Q135" s="22">
        <v>0</v>
      </c>
      <c r="R135" s="22">
        <v>0</v>
      </c>
      <c r="S135" s="22">
        <v>559</v>
      </c>
      <c r="T135" s="22"/>
      <c r="U135" s="22">
        <v>3</v>
      </c>
      <c r="V135" s="22">
        <v>583</v>
      </c>
      <c r="W135" s="22">
        <v>0</v>
      </c>
      <c r="X135" s="22">
        <v>0</v>
      </c>
      <c r="Y135" s="22">
        <v>559</v>
      </c>
      <c r="Z135" s="22">
        <v>0</v>
      </c>
      <c r="AA135" s="22">
        <v>3</v>
      </c>
      <c r="AB135" s="22">
        <v>589</v>
      </c>
      <c r="AC135" s="22">
        <v>0</v>
      </c>
      <c r="AD135" s="22">
        <v>0</v>
      </c>
      <c r="AE135" s="22">
        <v>625</v>
      </c>
      <c r="AF135" s="22">
        <v>0</v>
      </c>
      <c r="AG135" s="22">
        <v>3</v>
      </c>
      <c r="AH135" s="22">
        <v>678</v>
      </c>
      <c r="AI135" s="22">
        <v>0</v>
      </c>
      <c r="AJ135" s="22">
        <v>0</v>
      </c>
      <c r="AK135" s="22">
        <v>751</v>
      </c>
      <c r="AL135" s="22"/>
      <c r="AM135" s="22">
        <v>3</v>
      </c>
      <c r="AN135" s="22">
        <v>582</v>
      </c>
      <c r="AO135" s="22">
        <v>0</v>
      </c>
      <c r="AP135" s="22">
        <v>0</v>
      </c>
      <c r="AQ135" s="22">
        <v>658</v>
      </c>
      <c r="AR135" s="22">
        <v>0</v>
      </c>
      <c r="AS135" s="22">
        <v>3</v>
      </c>
      <c r="AT135" s="22">
        <v>590</v>
      </c>
      <c r="AU135" s="22">
        <v>0</v>
      </c>
      <c r="AV135" s="22">
        <v>0</v>
      </c>
      <c r="AW135" s="22">
        <v>648</v>
      </c>
      <c r="AX135" s="22">
        <v>0</v>
      </c>
      <c r="AY135" s="22">
        <v>3</v>
      </c>
      <c r="AZ135" s="22">
        <v>586</v>
      </c>
      <c r="BA135" s="22">
        <v>0</v>
      </c>
      <c r="BB135" s="22">
        <v>0</v>
      </c>
      <c r="BC135" s="22">
        <v>650</v>
      </c>
      <c r="BD135" s="22"/>
      <c r="BE135" s="22">
        <v>3</v>
      </c>
      <c r="BF135" s="22">
        <v>833</v>
      </c>
      <c r="BG135" s="22"/>
      <c r="BH135" s="22">
        <v>3</v>
      </c>
      <c r="BI135" s="22">
        <v>763</v>
      </c>
      <c r="BJ135" s="22">
        <v>0</v>
      </c>
      <c r="BK135" s="22">
        <v>0</v>
      </c>
      <c r="BL135" s="22">
        <v>588</v>
      </c>
      <c r="BM135" s="22">
        <v>0</v>
      </c>
      <c r="BN135" s="22">
        <v>0</v>
      </c>
      <c r="BO135" s="22">
        <v>658</v>
      </c>
      <c r="BP135" s="22"/>
      <c r="BQ135" s="22">
        <v>3</v>
      </c>
      <c r="BR135" s="22">
        <f t="shared" si="86"/>
        <v>1464</v>
      </c>
      <c r="BS135" s="22">
        <f t="shared" si="87"/>
        <v>0</v>
      </c>
      <c r="BT135" s="22">
        <f t="shared" si="88"/>
        <v>14</v>
      </c>
      <c r="BU135" s="22">
        <v>8261</v>
      </c>
      <c r="BV135" s="22">
        <v>0</v>
      </c>
      <c r="BW135" s="22">
        <v>35</v>
      </c>
      <c r="BX135" s="22">
        <v>7607</v>
      </c>
      <c r="BY135" s="22">
        <v>0</v>
      </c>
      <c r="BZ135" s="22">
        <v>35</v>
      </c>
      <c r="CA135" s="22">
        <v>7945</v>
      </c>
      <c r="CB135" s="22">
        <v>0</v>
      </c>
      <c r="CC135" s="22">
        <v>40</v>
      </c>
      <c r="CD135" s="22">
        <v>8293</v>
      </c>
      <c r="CE135" s="22">
        <v>0</v>
      </c>
      <c r="CF135" s="22">
        <v>45</v>
      </c>
      <c r="CG135" s="39">
        <v>8607</v>
      </c>
      <c r="CH135" s="35"/>
      <c r="CI135" s="35">
        <v>51</v>
      </c>
      <c r="CJ135" s="57">
        <v>8988</v>
      </c>
      <c r="CK135" s="57"/>
      <c r="CL135" s="58">
        <v>59</v>
      </c>
    </row>
    <row r="136" spans="1:90" ht="22.5" customHeight="1" x14ac:dyDescent="0.25">
      <c r="A136" s="21" t="s">
        <v>284</v>
      </c>
      <c r="B136" s="21" t="s">
        <v>285</v>
      </c>
      <c r="C136" s="21" t="s">
        <v>286</v>
      </c>
      <c r="D136" s="22">
        <v>459</v>
      </c>
      <c r="E136" s="22">
        <v>0</v>
      </c>
      <c r="F136" s="22">
        <v>0</v>
      </c>
      <c r="G136" s="22">
        <v>515</v>
      </c>
      <c r="H136" s="22"/>
      <c r="I136" s="22">
        <v>1</v>
      </c>
      <c r="J136" s="22">
        <v>332</v>
      </c>
      <c r="K136" s="22">
        <v>0</v>
      </c>
      <c r="L136" s="22">
        <v>0</v>
      </c>
      <c r="M136" s="22">
        <v>343</v>
      </c>
      <c r="N136" s="22"/>
      <c r="O136" s="22">
        <v>1</v>
      </c>
      <c r="P136" s="22">
        <v>357</v>
      </c>
      <c r="Q136" s="22">
        <v>0</v>
      </c>
      <c r="R136" s="22">
        <v>0</v>
      </c>
      <c r="S136" s="22">
        <v>317</v>
      </c>
      <c r="T136" s="22"/>
      <c r="U136" s="22">
        <v>1</v>
      </c>
      <c r="V136" s="22">
        <v>332</v>
      </c>
      <c r="W136" s="22">
        <v>0</v>
      </c>
      <c r="X136" s="22">
        <v>0</v>
      </c>
      <c r="Y136" s="22">
        <v>326</v>
      </c>
      <c r="Z136" s="22">
        <v>0</v>
      </c>
      <c r="AA136" s="22">
        <v>1</v>
      </c>
      <c r="AB136" s="22">
        <v>332</v>
      </c>
      <c r="AC136" s="22">
        <v>0</v>
      </c>
      <c r="AD136" s="22">
        <v>0</v>
      </c>
      <c r="AE136" s="22">
        <v>227</v>
      </c>
      <c r="AF136" s="22">
        <v>0</v>
      </c>
      <c r="AG136" s="22">
        <v>1</v>
      </c>
      <c r="AH136" s="22">
        <v>357</v>
      </c>
      <c r="AI136" s="22">
        <v>0</v>
      </c>
      <c r="AJ136" s="22">
        <v>0</v>
      </c>
      <c r="AK136" s="22">
        <v>328</v>
      </c>
      <c r="AL136" s="22"/>
      <c r="AM136" s="22">
        <v>1</v>
      </c>
      <c r="AN136" s="22">
        <v>332</v>
      </c>
      <c r="AO136" s="22">
        <v>0</v>
      </c>
      <c r="AP136" s="22">
        <v>0</v>
      </c>
      <c r="AQ136" s="22">
        <v>319</v>
      </c>
      <c r="AR136" s="22">
        <v>0</v>
      </c>
      <c r="AS136" s="22">
        <v>1</v>
      </c>
      <c r="AT136" s="22">
        <v>360</v>
      </c>
      <c r="AU136" s="22">
        <v>0</v>
      </c>
      <c r="AV136" s="22">
        <v>0</v>
      </c>
      <c r="AW136" s="22">
        <v>346</v>
      </c>
      <c r="AX136" s="22">
        <v>0</v>
      </c>
      <c r="AY136" s="22">
        <v>1</v>
      </c>
      <c r="AZ136" s="22">
        <v>356</v>
      </c>
      <c r="BA136" s="22">
        <v>0</v>
      </c>
      <c r="BB136" s="22">
        <v>0</v>
      </c>
      <c r="BC136" s="22">
        <v>318</v>
      </c>
      <c r="BD136" s="22"/>
      <c r="BE136" s="22">
        <v>1</v>
      </c>
      <c r="BF136" s="22">
        <v>319</v>
      </c>
      <c r="BG136" s="22"/>
      <c r="BH136" s="22">
        <v>1</v>
      </c>
      <c r="BI136" s="22">
        <v>332</v>
      </c>
      <c r="BJ136" s="22">
        <v>0</v>
      </c>
      <c r="BK136" s="22">
        <v>0</v>
      </c>
      <c r="BL136" s="22">
        <v>334</v>
      </c>
      <c r="BM136" s="22">
        <v>0</v>
      </c>
      <c r="BN136" s="22">
        <v>0</v>
      </c>
      <c r="BO136" s="22">
        <v>318</v>
      </c>
      <c r="BP136" s="22"/>
      <c r="BQ136" s="22">
        <v>1</v>
      </c>
      <c r="BR136" s="22">
        <f t="shared" si="86"/>
        <v>847</v>
      </c>
      <c r="BS136" s="22">
        <f t="shared" si="87"/>
        <v>0</v>
      </c>
      <c r="BT136" s="22">
        <f t="shared" si="88"/>
        <v>3</v>
      </c>
      <c r="BU136" s="22">
        <v>4604</v>
      </c>
      <c r="BV136" s="22">
        <v>0</v>
      </c>
      <c r="BW136" s="22">
        <v>10</v>
      </c>
      <c r="BX136" s="22">
        <v>4533</v>
      </c>
      <c r="BY136" s="22">
        <v>0</v>
      </c>
      <c r="BZ136" s="22">
        <v>10</v>
      </c>
      <c r="CA136" s="22">
        <v>4718</v>
      </c>
      <c r="CB136" s="22">
        <v>0</v>
      </c>
      <c r="CC136" s="22">
        <v>11</v>
      </c>
      <c r="CD136" s="22">
        <v>4926</v>
      </c>
      <c r="CE136" s="22">
        <v>0</v>
      </c>
      <c r="CF136" s="22">
        <v>14</v>
      </c>
      <c r="CG136" s="39">
        <v>5090</v>
      </c>
      <c r="CH136" s="35"/>
      <c r="CI136" s="35">
        <v>15</v>
      </c>
      <c r="CJ136" s="57">
        <v>5311</v>
      </c>
      <c r="CK136" s="57"/>
      <c r="CL136" s="58">
        <v>17</v>
      </c>
    </row>
    <row r="137" spans="1:90" ht="22.5" customHeight="1" x14ac:dyDescent="0.25">
      <c r="A137" s="21" t="s">
        <v>287</v>
      </c>
      <c r="B137" s="21" t="s">
        <v>288</v>
      </c>
      <c r="C137" s="21" t="s">
        <v>289</v>
      </c>
      <c r="D137" s="22">
        <v>511</v>
      </c>
      <c r="E137" s="22">
        <v>0</v>
      </c>
      <c r="F137" s="22">
        <v>0</v>
      </c>
      <c r="G137" s="22">
        <v>554</v>
      </c>
      <c r="H137" s="22"/>
      <c r="I137" s="22">
        <v>4</v>
      </c>
      <c r="J137" s="22">
        <v>544</v>
      </c>
      <c r="K137" s="22">
        <v>0</v>
      </c>
      <c r="L137" s="22">
        <v>0</v>
      </c>
      <c r="M137" s="22">
        <v>589</v>
      </c>
      <c r="N137" s="22"/>
      <c r="O137" s="22">
        <v>4</v>
      </c>
      <c r="P137" s="22">
        <v>513</v>
      </c>
      <c r="Q137" s="22">
        <v>0</v>
      </c>
      <c r="R137" s="22">
        <v>0</v>
      </c>
      <c r="S137" s="22">
        <v>504</v>
      </c>
      <c r="T137" s="22"/>
      <c r="U137" s="22">
        <v>4</v>
      </c>
      <c r="V137" s="22">
        <v>530</v>
      </c>
      <c r="W137" s="22">
        <v>0</v>
      </c>
      <c r="X137" s="22">
        <v>0</v>
      </c>
      <c r="Y137" s="22">
        <v>495</v>
      </c>
      <c r="Z137" s="22">
        <v>0</v>
      </c>
      <c r="AA137" s="22">
        <v>4</v>
      </c>
      <c r="AB137" s="22">
        <v>513</v>
      </c>
      <c r="AC137" s="22">
        <v>0</v>
      </c>
      <c r="AD137" s="22">
        <v>0</v>
      </c>
      <c r="AE137" s="22">
        <v>387</v>
      </c>
      <c r="AF137" s="22">
        <v>0</v>
      </c>
      <c r="AG137" s="22">
        <v>4</v>
      </c>
      <c r="AH137" s="22">
        <v>513</v>
      </c>
      <c r="AI137" s="22">
        <v>0</v>
      </c>
      <c r="AJ137" s="22">
        <v>0</v>
      </c>
      <c r="AK137" s="22">
        <v>604</v>
      </c>
      <c r="AL137" s="22"/>
      <c r="AM137" s="22">
        <v>4</v>
      </c>
      <c r="AN137" s="22">
        <v>514</v>
      </c>
      <c r="AO137" s="22">
        <v>0</v>
      </c>
      <c r="AP137" s="22">
        <v>0</v>
      </c>
      <c r="AQ137" s="22">
        <v>574</v>
      </c>
      <c r="AR137" s="22">
        <v>0</v>
      </c>
      <c r="AS137" s="22">
        <v>4</v>
      </c>
      <c r="AT137" s="22">
        <v>558</v>
      </c>
      <c r="AU137" s="22">
        <v>0</v>
      </c>
      <c r="AV137" s="22">
        <v>0</v>
      </c>
      <c r="AW137" s="22">
        <v>625</v>
      </c>
      <c r="AX137" s="22">
        <v>0</v>
      </c>
      <c r="AY137" s="22">
        <v>4</v>
      </c>
      <c r="AZ137" s="22">
        <v>546</v>
      </c>
      <c r="BA137" s="22">
        <v>0</v>
      </c>
      <c r="BB137" s="22">
        <v>0</v>
      </c>
      <c r="BC137" s="22">
        <v>656</v>
      </c>
      <c r="BD137" s="22"/>
      <c r="BE137" s="22">
        <v>4</v>
      </c>
      <c r="BF137" s="22">
        <v>479</v>
      </c>
      <c r="BG137" s="22"/>
      <c r="BH137" s="22">
        <v>4</v>
      </c>
      <c r="BI137" s="22">
        <v>517</v>
      </c>
      <c r="BJ137" s="22">
        <v>0</v>
      </c>
      <c r="BK137" s="22">
        <v>0</v>
      </c>
      <c r="BL137" s="22">
        <v>515</v>
      </c>
      <c r="BM137" s="22">
        <v>0</v>
      </c>
      <c r="BN137" s="22">
        <v>0</v>
      </c>
      <c r="BO137" s="22">
        <v>483</v>
      </c>
      <c r="BP137" s="22"/>
      <c r="BQ137" s="22">
        <v>4</v>
      </c>
      <c r="BR137" s="22">
        <f t="shared" si="86"/>
        <v>1539</v>
      </c>
      <c r="BS137" s="22">
        <f t="shared" si="87"/>
        <v>0</v>
      </c>
      <c r="BT137" s="22">
        <f t="shared" si="88"/>
        <v>17</v>
      </c>
      <c r="BU137" s="22">
        <v>7382</v>
      </c>
      <c r="BV137" s="22">
        <v>0</v>
      </c>
      <c r="BW137" s="22">
        <v>45</v>
      </c>
      <c r="BX137" s="22">
        <v>6669</v>
      </c>
      <c r="BY137" s="22">
        <v>0</v>
      </c>
      <c r="BZ137" s="22">
        <v>45</v>
      </c>
      <c r="CA137" s="22">
        <v>6964</v>
      </c>
      <c r="CB137" s="22">
        <v>0</v>
      </c>
      <c r="CC137" s="22">
        <v>52</v>
      </c>
      <c r="CD137" s="22">
        <v>7287</v>
      </c>
      <c r="CE137" s="22">
        <v>0</v>
      </c>
      <c r="CF137" s="22">
        <v>60</v>
      </c>
      <c r="CG137" s="39">
        <v>7594</v>
      </c>
      <c r="CH137" s="35"/>
      <c r="CI137" s="35">
        <v>68</v>
      </c>
      <c r="CJ137" s="57">
        <v>7945</v>
      </c>
      <c r="CK137" s="57"/>
      <c r="CL137" s="58">
        <v>77</v>
      </c>
    </row>
    <row r="138" spans="1:90" ht="22.5" customHeight="1" x14ac:dyDescent="0.25">
      <c r="A138" s="21" t="s">
        <v>290</v>
      </c>
      <c r="B138" s="21" t="s">
        <v>95</v>
      </c>
      <c r="C138" s="21" t="s">
        <v>96</v>
      </c>
      <c r="D138" s="22">
        <v>-38</v>
      </c>
      <c r="E138" s="22">
        <v>0</v>
      </c>
      <c r="F138" s="22">
        <v>0</v>
      </c>
      <c r="G138" s="22">
        <v>-70</v>
      </c>
      <c r="H138" s="22"/>
      <c r="I138" s="22">
        <v>2</v>
      </c>
      <c r="J138" s="22">
        <v>-37</v>
      </c>
      <c r="K138" s="22">
        <v>0</v>
      </c>
      <c r="L138" s="22">
        <v>0</v>
      </c>
      <c r="M138" s="22">
        <v>-22</v>
      </c>
      <c r="N138" s="22"/>
      <c r="O138" s="22">
        <v>2</v>
      </c>
      <c r="P138" s="22">
        <v>-39</v>
      </c>
      <c r="Q138" s="22">
        <v>0</v>
      </c>
      <c r="R138" s="22">
        <v>0</v>
      </c>
      <c r="S138" s="22">
        <v>-39</v>
      </c>
      <c r="T138" s="22"/>
      <c r="U138" s="22">
        <v>2</v>
      </c>
      <c r="V138" s="22">
        <v>-25</v>
      </c>
      <c r="W138" s="22">
        <v>0</v>
      </c>
      <c r="X138" s="22">
        <v>0</v>
      </c>
      <c r="Y138" s="22">
        <v>-44</v>
      </c>
      <c r="Z138" s="22">
        <v>0</v>
      </c>
      <c r="AA138" s="22">
        <v>2</v>
      </c>
      <c r="AB138" s="22">
        <v>-35</v>
      </c>
      <c r="AC138" s="22">
        <v>23</v>
      </c>
      <c r="AD138" s="22">
        <v>0</v>
      </c>
      <c r="AE138" s="22">
        <v>-47</v>
      </c>
      <c r="AF138" s="22">
        <v>0</v>
      </c>
      <c r="AG138" s="22">
        <v>2</v>
      </c>
      <c r="AH138" s="22">
        <v>-35</v>
      </c>
      <c r="AI138" s="22">
        <v>0</v>
      </c>
      <c r="AJ138" s="22">
        <v>0</v>
      </c>
      <c r="AK138" s="22">
        <v>-49</v>
      </c>
      <c r="AL138" s="22"/>
      <c r="AM138" s="22">
        <v>2</v>
      </c>
      <c r="AN138" s="22">
        <v>35</v>
      </c>
      <c r="AO138" s="22">
        <v>0</v>
      </c>
      <c r="AP138" s="22">
        <v>0</v>
      </c>
      <c r="AQ138" s="22">
        <v>-41</v>
      </c>
      <c r="AR138" s="22">
        <v>17</v>
      </c>
      <c r="AS138" s="22">
        <v>2</v>
      </c>
      <c r="AT138" s="22">
        <v>-36</v>
      </c>
      <c r="AU138" s="22">
        <v>0</v>
      </c>
      <c r="AV138" s="22">
        <v>0</v>
      </c>
      <c r="AW138" s="22">
        <v>-41</v>
      </c>
      <c r="AX138" s="22">
        <v>0</v>
      </c>
      <c r="AY138" s="22">
        <v>2</v>
      </c>
      <c r="AZ138" s="22">
        <v>-37</v>
      </c>
      <c r="BA138" s="22">
        <v>0</v>
      </c>
      <c r="BB138" s="22">
        <v>0</v>
      </c>
      <c r="BC138" s="22">
        <v>-43</v>
      </c>
      <c r="BD138" s="22">
        <v>6</v>
      </c>
      <c r="BE138" s="22">
        <v>2</v>
      </c>
      <c r="BF138" s="22">
        <v>-40</v>
      </c>
      <c r="BG138" s="22"/>
      <c r="BH138" s="22">
        <v>2</v>
      </c>
      <c r="BI138" s="22">
        <v>-10</v>
      </c>
      <c r="BJ138" s="22">
        <v>0</v>
      </c>
      <c r="BK138" s="22">
        <v>0</v>
      </c>
      <c r="BL138" s="22">
        <v>-39</v>
      </c>
      <c r="BM138" s="22">
        <v>0</v>
      </c>
      <c r="BN138" s="22">
        <v>0</v>
      </c>
      <c r="BO138" s="22">
        <v>-43</v>
      </c>
      <c r="BP138" s="22"/>
      <c r="BQ138" s="22">
        <v>2</v>
      </c>
      <c r="BR138" s="22">
        <f t="shared" si="86"/>
        <v>503</v>
      </c>
      <c r="BS138" s="22">
        <f t="shared" si="87"/>
        <v>11</v>
      </c>
      <c r="BT138" s="22">
        <f t="shared" si="88"/>
        <v>11</v>
      </c>
      <c r="BU138" s="22">
        <v>69</v>
      </c>
      <c r="BV138" s="22">
        <v>28</v>
      </c>
      <c r="BW138" s="22">
        <v>25</v>
      </c>
      <c r="BX138" s="22">
        <v>1</v>
      </c>
      <c r="BY138" s="22">
        <v>23</v>
      </c>
      <c r="BZ138" s="22">
        <v>25</v>
      </c>
      <c r="CA138" s="22">
        <v>1</v>
      </c>
      <c r="CB138" s="22">
        <v>27</v>
      </c>
      <c r="CC138" s="22">
        <v>29</v>
      </c>
      <c r="CD138" s="38">
        <v>1</v>
      </c>
      <c r="CE138" s="22">
        <v>26</v>
      </c>
      <c r="CF138" s="22">
        <v>33</v>
      </c>
      <c r="CG138" s="39">
        <v>1</v>
      </c>
      <c r="CH138" s="35">
        <v>28</v>
      </c>
      <c r="CI138" s="35">
        <v>37</v>
      </c>
      <c r="CJ138" s="57">
        <v>1</v>
      </c>
      <c r="CK138" s="57">
        <v>29</v>
      </c>
      <c r="CL138" s="58">
        <v>42</v>
      </c>
    </row>
    <row r="139" spans="1:90" ht="25.5" customHeight="1" x14ac:dyDescent="0.25">
      <c r="A139" s="23" t="s">
        <v>291</v>
      </c>
      <c r="B139" s="23" t="s">
        <v>292</v>
      </c>
      <c r="C139" s="23" t="s">
        <v>293</v>
      </c>
      <c r="D139" s="22">
        <v>313</v>
      </c>
      <c r="E139" s="22">
        <v>0</v>
      </c>
      <c r="F139" s="22">
        <v>0</v>
      </c>
      <c r="G139" s="22">
        <v>289</v>
      </c>
      <c r="H139" s="22"/>
      <c r="I139" s="22">
        <v>4</v>
      </c>
      <c r="J139" s="22">
        <v>313</v>
      </c>
      <c r="K139" s="22">
        <v>0</v>
      </c>
      <c r="L139" s="22">
        <v>0</v>
      </c>
      <c r="M139" s="22">
        <v>294</v>
      </c>
      <c r="N139" s="22"/>
      <c r="O139" s="22">
        <v>4</v>
      </c>
      <c r="P139" s="22">
        <v>433</v>
      </c>
      <c r="Q139" s="22">
        <v>0</v>
      </c>
      <c r="R139" s="22">
        <v>0</v>
      </c>
      <c r="S139" s="22">
        <v>592</v>
      </c>
      <c r="T139" s="22"/>
      <c r="U139" s="22">
        <v>4</v>
      </c>
      <c r="V139" s="22">
        <v>327</v>
      </c>
      <c r="W139" s="22">
        <v>0</v>
      </c>
      <c r="X139" s="22">
        <v>0</v>
      </c>
      <c r="Y139" s="22">
        <v>291</v>
      </c>
      <c r="Z139" s="22">
        <v>0</v>
      </c>
      <c r="AA139" s="22">
        <v>4</v>
      </c>
      <c r="AB139" s="22">
        <v>589</v>
      </c>
      <c r="AC139" s="22">
        <v>0</v>
      </c>
      <c r="AD139" s="22">
        <v>0</v>
      </c>
      <c r="AE139" s="22">
        <v>299</v>
      </c>
      <c r="AF139" s="22">
        <v>0</v>
      </c>
      <c r="AG139" s="22">
        <v>4</v>
      </c>
      <c r="AH139" s="22">
        <v>412</v>
      </c>
      <c r="AI139" s="22">
        <v>0</v>
      </c>
      <c r="AJ139" s="22">
        <v>0</v>
      </c>
      <c r="AK139" s="22">
        <v>480</v>
      </c>
      <c r="AL139" s="22"/>
      <c r="AM139" s="22">
        <v>4</v>
      </c>
      <c r="AN139" s="22">
        <v>324</v>
      </c>
      <c r="AO139" s="22">
        <v>0</v>
      </c>
      <c r="AP139" s="22">
        <v>0</v>
      </c>
      <c r="AQ139" s="22">
        <v>293</v>
      </c>
      <c r="AR139" s="22">
        <v>0</v>
      </c>
      <c r="AS139" s="22">
        <v>4</v>
      </c>
      <c r="AT139" s="22">
        <v>327</v>
      </c>
      <c r="AU139" s="22">
        <v>0</v>
      </c>
      <c r="AV139" s="22">
        <v>0</v>
      </c>
      <c r="AW139" s="22">
        <v>360</v>
      </c>
      <c r="AX139" s="22">
        <v>0</v>
      </c>
      <c r="AY139" s="22">
        <v>4</v>
      </c>
      <c r="AZ139" s="22">
        <v>469</v>
      </c>
      <c r="BA139" s="22">
        <v>0</v>
      </c>
      <c r="BB139" s="22">
        <v>0</v>
      </c>
      <c r="BC139" s="22">
        <v>353</v>
      </c>
      <c r="BD139" s="22"/>
      <c r="BE139" s="22">
        <v>4</v>
      </c>
      <c r="BF139" s="22">
        <v>364</v>
      </c>
      <c r="BG139" s="22"/>
      <c r="BH139" s="22">
        <v>4</v>
      </c>
      <c r="BI139" s="22">
        <v>317</v>
      </c>
      <c r="BJ139" s="22">
        <v>0</v>
      </c>
      <c r="BK139" s="22">
        <v>0</v>
      </c>
      <c r="BL139" s="22">
        <v>314</v>
      </c>
      <c r="BM139" s="22">
        <v>0</v>
      </c>
      <c r="BN139" s="22">
        <v>0</v>
      </c>
      <c r="BO139" s="22">
        <v>411</v>
      </c>
      <c r="BP139" s="22"/>
      <c r="BQ139" s="22">
        <v>4</v>
      </c>
      <c r="BR139" s="22">
        <f t="shared" si="86"/>
        <v>253</v>
      </c>
      <c r="BS139" s="22">
        <f t="shared" si="87"/>
        <v>0</v>
      </c>
      <c r="BT139" s="22">
        <f t="shared" si="88"/>
        <v>15</v>
      </c>
      <c r="BU139" s="22">
        <v>4218</v>
      </c>
      <c r="BV139" s="22">
        <v>0</v>
      </c>
      <c r="BW139" s="22">
        <v>43</v>
      </c>
      <c r="BX139" s="22">
        <v>4499</v>
      </c>
      <c r="BY139" s="22">
        <v>0</v>
      </c>
      <c r="BZ139" s="22">
        <v>43</v>
      </c>
      <c r="CA139" s="22">
        <v>4698</v>
      </c>
      <c r="CB139" s="22">
        <v>0</v>
      </c>
      <c r="CC139" s="22">
        <v>49</v>
      </c>
      <c r="CD139" s="22">
        <v>4921</v>
      </c>
      <c r="CE139" s="22">
        <v>0</v>
      </c>
      <c r="CF139" s="22">
        <v>55</v>
      </c>
      <c r="CG139" s="39">
        <v>5117</v>
      </c>
      <c r="CH139" s="35"/>
      <c r="CI139" s="35">
        <v>63</v>
      </c>
      <c r="CJ139" s="57">
        <v>5346</v>
      </c>
      <c r="CK139" s="57"/>
      <c r="CL139" s="58">
        <v>72</v>
      </c>
    </row>
    <row r="140" spans="1:90" ht="25.5" customHeight="1" x14ac:dyDescent="0.25">
      <c r="A140" s="23" t="s">
        <v>294</v>
      </c>
      <c r="B140" s="23" t="s">
        <v>295</v>
      </c>
      <c r="C140" s="21" t="s">
        <v>296</v>
      </c>
      <c r="D140" s="22">
        <v>520</v>
      </c>
      <c r="E140" s="22">
        <v>0</v>
      </c>
      <c r="F140" s="22">
        <v>0</v>
      </c>
      <c r="G140" s="22">
        <v>483</v>
      </c>
      <c r="H140" s="22"/>
      <c r="I140" s="22">
        <v>5</v>
      </c>
      <c r="J140" s="22">
        <v>531</v>
      </c>
      <c r="K140" s="22">
        <v>0</v>
      </c>
      <c r="L140" s="22">
        <v>0</v>
      </c>
      <c r="M140" s="22">
        <v>635</v>
      </c>
      <c r="N140" s="22"/>
      <c r="O140" s="22">
        <v>5</v>
      </c>
      <c r="P140" s="22">
        <v>563</v>
      </c>
      <c r="Q140" s="22">
        <v>0</v>
      </c>
      <c r="R140" s="22">
        <v>0</v>
      </c>
      <c r="S140" s="22">
        <v>655</v>
      </c>
      <c r="T140" s="22"/>
      <c r="U140" s="22">
        <v>5</v>
      </c>
      <c r="V140" s="22">
        <v>528</v>
      </c>
      <c r="W140" s="22">
        <v>0</v>
      </c>
      <c r="X140" s="22">
        <v>0</v>
      </c>
      <c r="Y140" s="22">
        <v>603</v>
      </c>
      <c r="Z140" s="22">
        <v>0</v>
      </c>
      <c r="AA140" s="22">
        <v>5</v>
      </c>
      <c r="AB140" s="22">
        <v>522</v>
      </c>
      <c r="AC140" s="22">
        <v>0</v>
      </c>
      <c r="AD140" s="22">
        <v>0</v>
      </c>
      <c r="AE140" s="22">
        <v>554</v>
      </c>
      <c r="AF140" s="22">
        <v>0</v>
      </c>
      <c r="AG140" s="22">
        <v>5</v>
      </c>
      <c r="AH140" s="22">
        <v>636</v>
      </c>
      <c r="AI140" s="22">
        <v>0</v>
      </c>
      <c r="AJ140" s="22">
        <v>0</v>
      </c>
      <c r="AK140" s="22">
        <v>661</v>
      </c>
      <c r="AL140" s="22"/>
      <c r="AM140" s="22">
        <v>5</v>
      </c>
      <c r="AN140" s="22">
        <v>525</v>
      </c>
      <c r="AO140" s="22">
        <v>0</v>
      </c>
      <c r="AP140" s="22">
        <v>0</v>
      </c>
      <c r="AQ140" s="22">
        <v>550</v>
      </c>
      <c r="AR140" s="22">
        <v>0</v>
      </c>
      <c r="AS140" s="22">
        <v>5</v>
      </c>
      <c r="AT140" s="22">
        <v>548</v>
      </c>
      <c r="AU140" s="22">
        <v>0</v>
      </c>
      <c r="AV140" s="22">
        <v>0</v>
      </c>
      <c r="AW140" s="22">
        <v>573</v>
      </c>
      <c r="AX140" s="22">
        <v>0</v>
      </c>
      <c r="AY140" s="22">
        <v>5</v>
      </c>
      <c r="AZ140" s="22">
        <v>524</v>
      </c>
      <c r="BA140" s="22">
        <v>0</v>
      </c>
      <c r="BB140" s="22">
        <v>0</v>
      </c>
      <c r="BC140" s="22">
        <v>548</v>
      </c>
      <c r="BD140" s="22"/>
      <c r="BE140" s="22">
        <v>5</v>
      </c>
      <c r="BF140" s="22">
        <v>573</v>
      </c>
      <c r="BG140" s="22"/>
      <c r="BH140" s="22">
        <v>5</v>
      </c>
      <c r="BI140" s="22">
        <v>524</v>
      </c>
      <c r="BJ140" s="22">
        <v>0</v>
      </c>
      <c r="BK140" s="22">
        <v>0</v>
      </c>
      <c r="BL140" s="22">
        <v>516</v>
      </c>
      <c r="BM140" s="22">
        <v>0</v>
      </c>
      <c r="BN140" s="22">
        <v>0</v>
      </c>
      <c r="BO140" s="22">
        <v>548</v>
      </c>
      <c r="BP140" s="22"/>
      <c r="BQ140" s="22">
        <v>5</v>
      </c>
      <c r="BR140" s="22">
        <f t="shared" si="86"/>
        <v>1462</v>
      </c>
      <c r="BS140" s="22">
        <f t="shared" si="87"/>
        <v>0</v>
      </c>
      <c r="BT140" s="22">
        <f t="shared" si="88"/>
        <v>29</v>
      </c>
      <c r="BU140" s="22">
        <v>7715</v>
      </c>
      <c r="BV140" s="22">
        <v>0</v>
      </c>
      <c r="BW140" s="22">
        <v>64</v>
      </c>
      <c r="BX140" s="22">
        <v>6831</v>
      </c>
      <c r="BY140" s="22">
        <v>0</v>
      </c>
      <c r="BZ140" s="22">
        <v>64</v>
      </c>
      <c r="CA140" s="22">
        <v>7124</v>
      </c>
      <c r="CB140" s="22">
        <v>0</v>
      </c>
      <c r="CC140" s="22">
        <v>73</v>
      </c>
      <c r="CD140" s="22">
        <v>7465</v>
      </c>
      <c r="CE140" s="22">
        <v>0</v>
      </c>
      <c r="CF140" s="22">
        <v>83</v>
      </c>
      <c r="CG140" s="39">
        <v>7745</v>
      </c>
      <c r="CH140" s="35"/>
      <c r="CI140" s="35">
        <v>94</v>
      </c>
      <c r="CJ140" s="57">
        <v>8101</v>
      </c>
      <c r="CK140" s="57"/>
      <c r="CL140" s="58">
        <v>107</v>
      </c>
    </row>
    <row r="141" spans="1:90" ht="25.5" customHeight="1" x14ac:dyDescent="0.25">
      <c r="A141" s="23" t="s">
        <v>299</v>
      </c>
      <c r="B141" s="23" t="s">
        <v>102</v>
      </c>
      <c r="C141" s="23" t="s">
        <v>103</v>
      </c>
      <c r="D141" s="22">
        <v>534</v>
      </c>
      <c r="E141" s="22">
        <v>0</v>
      </c>
      <c r="F141" s="22">
        <v>63</v>
      </c>
      <c r="G141" s="22">
        <v>594</v>
      </c>
      <c r="H141" s="22"/>
      <c r="I141" s="22">
        <v>236</v>
      </c>
      <c r="J141" s="22">
        <v>695</v>
      </c>
      <c r="K141" s="22">
        <v>0</v>
      </c>
      <c r="L141" s="22">
        <v>192</v>
      </c>
      <c r="M141" s="22">
        <v>1030</v>
      </c>
      <c r="N141" s="22"/>
      <c r="O141" s="22">
        <v>-873</v>
      </c>
      <c r="P141" s="22">
        <v>864</v>
      </c>
      <c r="Q141" s="22">
        <v>0</v>
      </c>
      <c r="R141" s="22">
        <v>56</v>
      </c>
      <c r="S141" s="22">
        <v>692</v>
      </c>
      <c r="T141" s="22"/>
      <c r="U141" s="22">
        <v>887</v>
      </c>
      <c r="V141" s="22">
        <v>669</v>
      </c>
      <c r="W141" s="22">
        <v>20</v>
      </c>
      <c r="X141" s="22">
        <v>405</v>
      </c>
      <c r="Y141" s="22">
        <v>705</v>
      </c>
      <c r="Z141" s="22">
        <v>0</v>
      </c>
      <c r="AA141" s="22">
        <v>277</v>
      </c>
      <c r="AB141" s="22">
        <v>831</v>
      </c>
      <c r="AC141" s="22">
        <v>0</v>
      </c>
      <c r="AD141" s="22">
        <v>409</v>
      </c>
      <c r="AE141" s="22">
        <v>734</v>
      </c>
      <c r="AF141" s="22">
        <v>0</v>
      </c>
      <c r="AG141" s="22">
        <v>698</v>
      </c>
      <c r="AH141" s="22">
        <v>829</v>
      </c>
      <c r="AI141" s="22">
        <v>0</v>
      </c>
      <c r="AJ141" s="22">
        <v>433</v>
      </c>
      <c r="AK141" s="22">
        <v>994</v>
      </c>
      <c r="AL141" s="22">
        <v>16</v>
      </c>
      <c r="AM141" s="22">
        <v>221</v>
      </c>
      <c r="AN141" s="22">
        <v>829</v>
      </c>
      <c r="AO141" s="22">
        <v>0</v>
      </c>
      <c r="AP141" s="22">
        <v>273</v>
      </c>
      <c r="AQ141" s="22">
        <v>550</v>
      </c>
      <c r="AR141" s="22">
        <v>0</v>
      </c>
      <c r="AS141" s="22">
        <v>218</v>
      </c>
      <c r="AT141" s="22">
        <v>891</v>
      </c>
      <c r="AU141" s="22">
        <v>0</v>
      </c>
      <c r="AV141" s="22">
        <v>272</v>
      </c>
      <c r="AW141" s="22">
        <v>851</v>
      </c>
      <c r="AX141" s="22">
        <v>0</v>
      </c>
      <c r="AY141" s="22">
        <v>209</v>
      </c>
      <c r="AZ141" s="22">
        <v>895</v>
      </c>
      <c r="BA141" s="22">
        <v>0</v>
      </c>
      <c r="BB141" s="22">
        <v>49</v>
      </c>
      <c r="BC141" s="22">
        <v>923</v>
      </c>
      <c r="BD141" s="22"/>
      <c r="BE141" s="22">
        <v>211</v>
      </c>
      <c r="BF141" s="22">
        <v>551</v>
      </c>
      <c r="BG141" s="22"/>
      <c r="BH141" s="22">
        <v>208</v>
      </c>
      <c r="BI141" s="22">
        <v>720</v>
      </c>
      <c r="BJ141" s="22">
        <v>0</v>
      </c>
      <c r="BK141" s="22">
        <v>172</v>
      </c>
      <c r="BL141" s="22">
        <v>757</v>
      </c>
      <c r="BM141" s="22">
        <v>0</v>
      </c>
      <c r="BN141" s="22">
        <v>186</v>
      </c>
      <c r="BO141" s="22">
        <v>680</v>
      </c>
      <c r="BP141" s="22"/>
      <c r="BQ141" s="22">
        <v>214</v>
      </c>
      <c r="BR141" s="22">
        <f t="shared" si="86"/>
        <v>1054</v>
      </c>
      <c r="BS141" s="22">
        <f t="shared" si="87"/>
        <v>4</v>
      </c>
      <c r="BT141" s="22">
        <f t="shared" si="88"/>
        <v>-273</v>
      </c>
      <c r="BU141" s="22">
        <v>9616</v>
      </c>
      <c r="BV141" s="22">
        <v>20</v>
      </c>
      <c r="BW141" s="22">
        <v>2070</v>
      </c>
      <c r="BX141" s="22">
        <v>9628</v>
      </c>
      <c r="BY141" s="22">
        <v>20</v>
      </c>
      <c r="BZ141" s="22">
        <v>2870</v>
      </c>
      <c r="CA141" s="22">
        <v>8466</v>
      </c>
      <c r="CB141" s="22">
        <v>23</v>
      </c>
      <c r="CC141" s="22">
        <v>2966</v>
      </c>
      <c r="CD141" s="38">
        <v>8830</v>
      </c>
      <c r="CE141" s="22">
        <v>23</v>
      </c>
      <c r="CF141" s="22">
        <v>3066</v>
      </c>
      <c r="CG141" s="39">
        <v>9108</v>
      </c>
      <c r="CH141" s="35">
        <v>24</v>
      </c>
      <c r="CI141" s="35">
        <v>3171</v>
      </c>
      <c r="CJ141" s="57">
        <v>9495</v>
      </c>
      <c r="CK141" s="57">
        <v>26</v>
      </c>
      <c r="CL141" s="58">
        <v>3280</v>
      </c>
    </row>
    <row r="142" spans="1:90" ht="25.5" customHeight="1" x14ac:dyDescent="0.25">
      <c r="A142" s="23" t="s">
        <v>300</v>
      </c>
      <c r="B142" s="23" t="s">
        <v>98</v>
      </c>
      <c r="C142" s="23" t="s">
        <v>99</v>
      </c>
      <c r="D142" s="22">
        <v>290</v>
      </c>
      <c r="E142" s="22">
        <v>0</v>
      </c>
      <c r="F142" s="22">
        <v>0</v>
      </c>
      <c r="G142" s="22">
        <v>286</v>
      </c>
      <c r="H142" s="22"/>
      <c r="I142" s="22">
        <v>5</v>
      </c>
      <c r="J142" s="22">
        <v>253</v>
      </c>
      <c r="K142" s="22">
        <v>0</v>
      </c>
      <c r="L142" s="22">
        <v>0</v>
      </c>
      <c r="M142" s="22">
        <v>250</v>
      </c>
      <c r="N142" s="22"/>
      <c r="O142" s="22">
        <v>5</v>
      </c>
      <c r="P142" s="22">
        <v>265</v>
      </c>
      <c r="Q142" s="22">
        <v>0</v>
      </c>
      <c r="R142" s="22">
        <v>0</v>
      </c>
      <c r="S142" s="22">
        <v>239</v>
      </c>
      <c r="T142" s="22"/>
      <c r="U142" s="22">
        <v>5</v>
      </c>
      <c r="V142" s="22">
        <v>489</v>
      </c>
      <c r="W142" s="22">
        <v>0</v>
      </c>
      <c r="X142" s="22">
        <v>0</v>
      </c>
      <c r="Y142" s="22">
        <v>725</v>
      </c>
      <c r="Z142" s="22">
        <v>0</v>
      </c>
      <c r="AA142" s="22">
        <v>5</v>
      </c>
      <c r="AB142" s="22">
        <v>540</v>
      </c>
      <c r="AC142" s="22">
        <v>5</v>
      </c>
      <c r="AD142" s="22">
        <v>0</v>
      </c>
      <c r="AE142" s="22">
        <v>303</v>
      </c>
      <c r="AF142" s="22">
        <v>0</v>
      </c>
      <c r="AG142" s="22">
        <v>5</v>
      </c>
      <c r="AH142" s="22">
        <v>449</v>
      </c>
      <c r="AI142" s="22">
        <v>0</v>
      </c>
      <c r="AJ142" s="22">
        <v>0</v>
      </c>
      <c r="AK142" s="22">
        <v>259</v>
      </c>
      <c r="AL142" s="22"/>
      <c r="AM142" s="22">
        <v>5</v>
      </c>
      <c r="AN142" s="22">
        <v>449</v>
      </c>
      <c r="AO142" s="22">
        <v>0</v>
      </c>
      <c r="AP142" s="22">
        <v>0</v>
      </c>
      <c r="AQ142" s="22">
        <v>246</v>
      </c>
      <c r="AR142" s="22">
        <v>0</v>
      </c>
      <c r="AS142" s="22">
        <v>5</v>
      </c>
      <c r="AT142" s="22">
        <v>591</v>
      </c>
      <c r="AU142" s="22">
        <v>0</v>
      </c>
      <c r="AV142" s="22">
        <v>0</v>
      </c>
      <c r="AW142" s="22">
        <v>249</v>
      </c>
      <c r="AX142" s="22">
        <v>0</v>
      </c>
      <c r="AY142" s="22">
        <v>5</v>
      </c>
      <c r="AZ142" s="22">
        <v>499</v>
      </c>
      <c r="BA142" s="22">
        <v>0</v>
      </c>
      <c r="BB142" s="22">
        <v>0</v>
      </c>
      <c r="BC142" s="22">
        <v>1111</v>
      </c>
      <c r="BD142" s="22"/>
      <c r="BE142" s="22">
        <v>5</v>
      </c>
      <c r="BF142" s="22">
        <v>240</v>
      </c>
      <c r="BG142" s="22"/>
      <c r="BH142" s="22">
        <v>5</v>
      </c>
      <c r="BI142" s="22">
        <v>492</v>
      </c>
      <c r="BJ142" s="22">
        <v>0</v>
      </c>
      <c r="BK142" s="22">
        <v>0</v>
      </c>
      <c r="BL142" s="22">
        <v>559</v>
      </c>
      <c r="BM142" s="22">
        <v>0</v>
      </c>
      <c r="BN142" s="22">
        <v>0</v>
      </c>
      <c r="BO142" s="22">
        <v>316</v>
      </c>
      <c r="BP142" s="22"/>
      <c r="BQ142" s="22">
        <v>5</v>
      </c>
      <c r="BR142" s="22">
        <f t="shared" si="86"/>
        <v>1016</v>
      </c>
      <c r="BS142" s="22">
        <f t="shared" si="87"/>
        <v>0</v>
      </c>
      <c r="BT142" s="22">
        <f t="shared" si="88"/>
        <v>21</v>
      </c>
      <c r="BU142" s="22">
        <v>5465</v>
      </c>
      <c r="BV142" s="22">
        <v>0</v>
      </c>
      <c r="BW142" s="22">
        <v>56</v>
      </c>
      <c r="BX142" s="22">
        <v>5500</v>
      </c>
      <c r="BY142" s="22">
        <v>5</v>
      </c>
      <c r="BZ142" s="22">
        <v>56</v>
      </c>
      <c r="CA142" s="22">
        <v>5727</v>
      </c>
      <c r="CB142" s="22">
        <v>6</v>
      </c>
      <c r="CC142" s="22">
        <v>64</v>
      </c>
      <c r="CD142" s="38">
        <v>5919</v>
      </c>
      <c r="CE142" s="22">
        <v>6</v>
      </c>
      <c r="CF142" s="22">
        <v>73</v>
      </c>
      <c r="CG142" s="39">
        <v>5734</v>
      </c>
      <c r="CH142" s="35">
        <v>6</v>
      </c>
      <c r="CI142" s="35">
        <v>83</v>
      </c>
      <c r="CJ142" s="57">
        <v>6004</v>
      </c>
      <c r="CK142" s="57">
        <v>6</v>
      </c>
      <c r="CL142" s="58">
        <v>95</v>
      </c>
    </row>
    <row r="143" spans="1:90" ht="25.5" customHeight="1" x14ac:dyDescent="0.25">
      <c r="A143" s="23" t="s">
        <v>116</v>
      </c>
      <c r="B143" s="23" t="s">
        <v>118</v>
      </c>
      <c r="C143" s="23" t="s">
        <v>117</v>
      </c>
      <c r="D143" s="22">
        <v>-290</v>
      </c>
      <c r="E143" s="22">
        <v>0</v>
      </c>
      <c r="F143" s="22">
        <v>0</v>
      </c>
      <c r="G143" s="22">
        <v>-635</v>
      </c>
      <c r="H143" s="22"/>
      <c r="I143" s="22">
        <v>6</v>
      </c>
      <c r="J143" s="22">
        <v>-489</v>
      </c>
      <c r="K143" s="22">
        <v>0</v>
      </c>
      <c r="L143" s="22">
        <v>0</v>
      </c>
      <c r="M143" s="22">
        <v>-619</v>
      </c>
      <c r="N143" s="22"/>
      <c r="O143" s="22">
        <v>6</v>
      </c>
      <c r="P143" s="22">
        <v>37</v>
      </c>
      <c r="Q143" s="22">
        <v>0</v>
      </c>
      <c r="R143" s="22">
        <v>0</v>
      </c>
      <c r="S143" s="22">
        <v>-570</v>
      </c>
      <c r="T143" s="22"/>
      <c r="U143" s="22">
        <v>6</v>
      </c>
      <c r="V143" s="22">
        <v>72</v>
      </c>
      <c r="W143" s="22">
        <v>0</v>
      </c>
      <c r="X143" s="22">
        <v>0</v>
      </c>
      <c r="Y143" s="22">
        <v>-554</v>
      </c>
      <c r="Z143" s="22">
        <v>0</v>
      </c>
      <c r="AA143" s="22">
        <v>6</v>
      </c>
      <c r="AB143" s="22">
        <v>-438</v>
      </c>
      <c r="AC143" s="22">
        <v>0</v>
      </c>
      <c r="AD143" s="22">
        <v>0</v>
      </c>
      <c r="AE143" s="22">
        <v>1110</v>
      </c>
      <c r="AF143" s="22">
        <v>0</v>
      </c>
      <c r="AG143" s="22">
        <v>6</v>
      </c>
      <c r="AH143" s="22">
        <v>211</v>
      </c>
      <c r="AI143" s="22">
        <v>0</v>
      </c>
      <c r="AJ143" s="22">
        <v>0</v>
      </c>
      <c r="AK143" s="22">
        <v>-252</v>
      </c>
      <c r="AL143" s="22"/>
      <c r="AM143" s="22">
        <v>6</v>
      </c>
      <c r="AN143" s="22">
        <v>-145</v>
      </c>
      <c r="AO143" s="22">
        <v>0</v>
      </c>
      <c r="AP143" s="22">
        <v>0</v>
      </c>
      <c r="AQ143" s="22">
        <v>-7</v>
      </c>
      <c r="AR143" s="22">
        <v>0</v>
      </c>
      <c r="AS143" s="22">
        <v>6</v>
      </c>
      <c r="AT143" s="22">
        <v>172</v>
      </c>
      <c r="AU143" s="22">
        <v>0</v>
      </c>
      <c r="AV143" s="22">
        <v>0</v>
      </c>
      <c r="AW143" s="22">
        <v>-618</v>
      </c>
      <c r="AX143" s="22">
        <v>0</v>
      </c>
      <c r="AY143" s="22">
        <v>6</v>
      </c>
      <c r="AZ143" s="22">
        <v>207</v>
      </c>
      <c r="BA143" s="22">
        <v>0</v>
      </c>
      <c r="BB143" s="22">
        <v>0</v>
      </c>
      <c r="BC143" s="22">
        <v>128</v>
      </c>
      <c r="BD143" s="22"/>
      <c r="BE143" s="22">
        <v>6</v>
      </c>
      <c r="BF143" s="22">
        <v>509</v>
      </c>
      <c r="BG143" s="22"/>
      <c r="BH143" s="22">
        <v>6</v>
      </c>
      <c r="BI143" s="22">
        <v>330</v>
      </c>
      <c r="BJ143" s="22">
        <v>0</v>
      </c>
      <c r="BK143" s="22">
        <v>0</v>
      </c>
      <c r="BL143" s="22">
        <v>67</v>
      </c>
      <c r="BM143" s="22">
        <v>0</v>
      </c>
      <c r="BN143" s="22">
        <v>0</v>
      </c>
      <c r="BO143" s="22">
        <v>-581</v>
      </c>
      <c r="BP143" s="22"/>
      <c r="BQ143" s="22">
        <v>6</v>
      </c>
      <c r="BR143" s="22">
        <f t="shared" si="86"/>
        <v>368</v>
      </c>
      <c r="BS143" s="22">
        <f t="shared" si="87"/>
        <v>0</v>
      </c>
      <c r="BT143" s="22">
        <f t="shared" si="88"/>
        <v>32</v>
      </c>
      <c r="BU143" s="22">
        <v>-383</v>
      </c>
      <c r="BV143" s="22">
        <v>0</v>
      </c>
      <c r="BW143" s="22">
        <v>74</v>
      </c>
      <c r="BX143" s="22">
        <v>68</v>
      </c>
      <c r="BY143" s="22">
        <v>0</v>
      </c>
      <c r="BZ143" s="22">
        <v>74</v>
      </c>
      <c r="CA143" s="22">
        <v>71</v>
      </c>
      <c r="CB143" s="22">
        <v>0</v>
      </c>
      <c r="CC143" s="22">
        <v>85</v>
      </c>
      <c r="CD143" s="22">
        <v>74</v>
      </c>
      <c r="CE143" s="22">
        <v>0</v>
      </c>
      <c r="CF143" s="22">
        <v>97</v>
      </c>
      <c r="CG143" s="39">
        <v>77</v>
      </c>
      <c r="CH143" s="35"/>
      <c r="CI143" s="35">
        <v>110</v>
      </c>
      <c r="CJ143" s="57">
        <v>81</v>
      </c>
      <c r="CK143" s="57"/>
      <c r="CL143" s="58">
        <v>125</v>
      </c>
    </row>
    <row r="144" spans="1:90" ht="25.5" customHeight="1" x14ac:dyDescent="0.25">
      <c r="A144" s="23" t="s">
        <v>316</v>
      </c>
      <c r="B144" s="23" t="s">
        <v>297</v>
      </c>
      <c r="C144" s="23" t="s">
        <v>319</v>
      </c>
      <c r="D144" s="22">
        <v>0</v>
      </c>
      <c r="E144" s="22"/>
      <c r="F144" s="22"/>
      <c r="G144" s="22">
        <v>0</v>
      </c>
      <c r="H144" s="22"/>
      <c r="I144" s="22"/>
      <c r="J144" s="22">
        <v>0</v>
      </c>
      <c r="K144" s="22"/>
      <c r="L144" s="22"/>
      <c r="M144" s="22">
        <v>115</v>
      </c>
      <c r="N144" s="22"/>
      <c r="O144" s="22"/>
      <c r="P144" s="22">
        <v>0</v>
      </c>
      <c r="Q144" s="22"/>
      <c r="R144" s="22"/>
      <c r="S144" s="22">
        <v>156</v>
      </c>
      <c r="T144" s="22"/>
      <c r="U144" s="22">
        <v>0</v>
      </c>
      <c r="V144" s="22">
        <v>1</v>
      </c>
      <c r="W144" s="22"/>
      <c r="X144" s="22"/>
      <c r="Y144" s="22">
        <v>192</v>
      </c>
      <c r="Z144" s="22">
        <v>0</v>
      </c>
      <c r="AA144" s="22">
        <v>0</v>
      </c>
      <c r="AB144" s="22">
        <v>1</v>
      </c>
      <c r="AC144" s="22"/>
      <c r="AD144" s="22"/>
      <c r="AE144" s="22">
        <v>293</v>
      </c>
      <c r="AF144" s="22">
        <v>0</v>
      </c>
      <c r="AG144" s="22">
        <v>0</v>
      </c>
      <c r="AH144" s="22">
        <v>0</v>
      </c>
      <c r="AI144" s="22"/>
      <c r="AJ144" s="22"/>
      <c r="AK144" s="22">
        <v>215</v>
      </c>
      <c r="AL144" s="22"/>
      <c r="AM144" s="22"/>
      <c r="AN144" s="22">
        <v>1</v>
      </c>
      <c r="AO144" s="22"/>
      <c r="AP144" s="22"/>
      <c r="AQ144" s="22">
        <v>221</v>
      </c>
      <c r="AR144" s="22">
        <v>0</v>
      </c>
      <c r="AS144" s="22">
        <v>0</v>
      </c>
      <c r="AT144" s="22">
        <v>4</v>
      </c>
      <c r="AU144" s="22"/>
      <c r="AV144" s="22"/>
      <c r="AW144" s="22">
        <v>154</v>
      </c>
      <c r="AX144" s="22">
        <v>0</v>
      </c>
      <c r="AY144" s="22">
        <v>0</v>
      </c>
      <c r="AZ144" s="22">
        <v>0</v>
      </c>
      <c r="BA144" s="22"/>
      <c r="BB144" s="22"/>
      <c r="BC144" s="22">
        <v>154</v>
      </c>
      <c r="BD144" s="22"/>
      <c r="BE144" s="22">
        <v>0</v>
      </c>
      <c r="BF144" s="22">
        <v>190</v>
      </c>
      <c r="BG144" s="22"/>
      <c r="BH144" s="22">
        <v>0</v>
      </c>
      <c r="BI144" s="22">
        <v>0</v>
      </c>
      <c r="BJ144" s="22"/>
      <c r="BK144" s="22"/>
      <c r="BL144" s="22">
        <v>0</v>
      </c>
      <c r="BM144" s="22"/>
      <c r="BN144" s="22"/>
      <c r="BO144" s="22">
        <v>159</v>
      </c>
      <c r="BP144" s="22"/>
      <c r="BQ144" s="22">
        <v>0</v>
      </c>
      <c r="BR144" s="22">
        <f t="shared" si="86"/>
        <v>2222</v>
      </c>
      <c r="BS144" s="22">
        <f t="shared" si="87"/>
        <v>0</v>
      </c>
      <c r="BT144" s="22">
        <f t="shared" si="88"/>
        <v>0</v>
      </c>
      <c r="BU144" s="22">
        <v>3418</v>
      </c>
      <c r="BV144" s="22"/>
      <c r="BW144" s="22">
        <v>0</v>
      </c>
      <c r="BX144" s="22">
        <v>8</v>
      </c>
      <c r="BY144" s="22"/>
      <c r="BZ144" s="22">
        <v>0</v>
      </c>
      <c r="CA144" s="22">
        <v>8</v>
      </c>
      <c r="CB144" s="22"/>
      <c r="CC144" s="22">
        <v>0</v>
      </c>
      <c r="CD144" s="22">
        <v>8</v>
      </c>
      <c r="CE144" s="22"/>
      <c r="CF144" s="22">
        <v>0</v>
      </c>
      <c r="CG144" s="39">
        <v>8</v>
      </c>
      <c r="CH144" s="35"/>
      <c r="CI144" s="35">
        <v>0</v>
      </c>
      <c r="CJ144" s="57">
        <v>8</v>
      </c>
      <c r="CK144" s="57"/>
      <c r="CL144" s="58">
        <v>0</v>
      </c>
    </row>
    <row r="145" spans="1:90" ht="25.5" customHeight="1" thickBot="1" x14ac:dyDescent="0.3">
      <c r="A145" s="72" t="s">
        <v>317</v>
      </c>
      <c r="B145" s="72" t="s">
        <v>298</v>
      </c>
      <c r="C145" s="72" t="s">
        <v>318</v>
      </c>
      <c r="D145" s="55">
        <v>319</v>
      </c>
      <c r="E145" s="55"/>
      <c r="F145" s="55"/>
      <c r="G145" s="55">
        <v>282</v>
      </c>
      <c r="H145" s="55"/>
      <c r="I145" s="55">
        <v>5</v>
      </c>
      <c r="J145" s="55">
        <v>319</v>
      </c>
      <c r="K145" s="55"/>
      <c r="L145" s="55"/>
      <c r="M145" s="55">
        <v>256</v>
      </c>
      <c r="N145" s="55"/>
      <c r="O145" s="55">
        <v>5</v>
      </c>
      <c r="P145" s="55">
        <v>319</v>
      </c>
      <c r="Q145" s="55"/>
      <c r="R145" s="55"/>
      <c r="S145" s="55">
        <v>244</v>
      </c>
      <c r="T145" s="55"/>
      <c r="U145" s="55">
        <v>5</v>
      </c>
      <c r="V145" s="55">
        <v>319</v>
      </c>
      <c r="W145" s="55"/>
      <c r="X145" s="55"/>
      <c r="Y145" s="55">
        <v>152</v>
      </c>
      <c r="Z145" s="55">
        <v>0</v>
      </c>
      <c r="AA145" s="55">
        <v>5</v>
      </c>
      <c r="AB145" s="55">
        <v>319</v>
      </c>
      <c r="AC145" s="55"/>
      <c r="AD145" s="55"/>
      <c r="AE145" s="55">
        <v>266</v>
      </c>
      <c r="AF145" s="55">
        <v>0</v>
      </c>
      <c r="AG145" s="55">
        <v>5</v>
      </c>
      <c r="AH145" s="55">
        <v>481</v>
      </c>
      <c r="AI145" s="55"/>
      <c r="AJ145" s="55"/>
      <c r="AK145" s="55">
        <v>203</v>
      </c>
      <c r="AL145" s="55"/>
      <c r="AM145" s="55">
        <v>5</v>
      </c>
      <c r="AN145" s="55">
        <v>348</v>
      </c>
      <c r="AO145" s="55"/>
      <c r="AP145" s="55"/>
      <c r="AQ145" s="55">
        <v>204</v>
      </c>
      <c r="AR145" s="55">
        <v>0</v>
      </c>
      <c r="AS145" s="55">
        <v>5</v>
      </c>
      <c r="AT145" s="55">
        <v>319</v>
      </c>
      <c r="AU145" s="55"/>
      <c r="AV145" s="55"/>
      <c r="AW145" s="55">
        <v>213</v>
      </c>
      <c r="AX145" s="55">
        <v>0</v>
      </c>
      <c r="AY145" s="55">
        <v>5</v>
      </c>
      <c r="AZ145" s="55">
        <v>319</v>
      </c>
      <c r="BA145" s="55"/>
      <c r="BB145" s="55"/>
      <c r="BC145" s="55">
        <v>204</v>
      </c>
      <c r="BD145" s="55"/>
      <c r="BE145" s="55">
        <v>5</v>
      </c>
      <c r="BF145" s="55">
        <v>204</v>
      </c>
      <c r="BG145" s="55"/>
      <c r="BH145" s="55">
        <v>5</v>
      </c>
      <c r="BI145" s="55">
        <v>319</v>
      </c>
      <c r="BJ145" s="55"/>
      <c r="BK145" s="55"/>
      <c r="BL145" s="55">
        <v>320</v>
      </c>
      <c r="BM145" s="55"/>
      <c r="BN145" s="55"/>
      <c r="BO145" s="55">
        <v>204</v>
      </c>
      <c r="BP145" s="55"/>
      <c r="BQ145" s="55">
        <v>5</v>
      </c>
      <c r="BR145" s="22">
        <f t="shared" si="86"/>
        <v>418</v>
      </c>
      <c r="BS145" s="22">
        <f t="shared" si="87"/>
        <v>0</v>
      </c>
      <c r="BT145" s="22">
        <f t="shared" si="88"/>
        <v>19</v>
      </c>
      <c r="BU145" s="55">
        <v>3302</v>
      </c>
      <c r="BV145" s="55"/>
      <c r="BW145" s="55">
        <v>54</v>
      </c>
      <c r="BX145" s="55">
        <v>4075</v>
      </c>
      <c r="BY145" s="55"/>
      <c r="BZ145" s="55">
        <v>54</v>
      </c>
      <c r="CA145" s="55">
        <v>4263</v>
      </c>
      <c r="CB145" s="55"/>
      <c r="CC145" s="55">
        <v>62</v>
      </c>
      <c r="CD145" s="55">
        <v>4477</v>
      </c>
      <c r="CE145" s="55"/>
      <c r="CF145" s="55">
        <v>70</v>
      </c>
      <c r="CG145" s="73">
        <v>4696</v>
      </c>
      <c r="CH145" s="74"/>
      <c r="CI145" s="74">
        <v>81</v>
      </c>
      <c r="CJ145" s="75">
        <v>4929</v>
      </c>
      <c r="CK145" s="75"/>
      <c r="CL145" s="76">
        <v>92</v>
      </c>
    </row>
    <row r="146" spans="1:90" ht="25.5" customHeight="1" thickBot="1" x14ac:dyDescent="0.3">
      <c r="A146" s="286" t="s">
        <v>335</v>
      </c>
      <c r="B146" s="286"/>
      <c r="C146" s="293"/>
      <c r="D146" s="64">
        <f>SUM(D133:D145)</f>
        <v>2020</v>
      </c>
      <c r="E146" s="64">
        <f t="shared" ref="E146:CL146" si="89">SUM(E133:E145)</f>
        <v>0</v>
      </c>
      <c r="F146" s="64">
        <f t="shared" si="89"/>
        <v>69</v>
      </c>
      <c r="G146" s="64">
        <f>SUM(G133:G145)</f>
        <v>11841</v>
      </c>
      <c r="H146" s="64">
        <f t="shared" ref="H146:I146" si="90">SUM(H133:H145)</f>
        <v>0</v>
      </c>
      <c r="I146" s="64">
        <f t="shared" si="90"/>
        <v>320</v>
      </c>
      <c r="J146" s="64">
        <f t="shared" si="89"/>
        <v>1302</v>
      </c>
      <c r="K146" s="64">
        <f t="shared" si="89"/>
        <v>0</v>
      </c>
      <c r="L146" s="64">
        <f t="shared" si="89"/>
        <v>209</v>
      </c>
      <c r="M146" s="64">
        <f t="shared" si="89"/>
        <v>1561</v>
      </c>
      <c r="N146" s="64">
        <f t="shared" si="89"/>
        <v>0</v>
      </c>
      <c r="O146" s="64">
        <f t="shared" si="89"/>
        <v>-788</v>
      </c>
      <c r="P146" s="64">
        <f t="shared" si="89"/>
        <v>4145</v>
      </c>
      <c r="Q146" s="64">
        <f t="shared" si="89"/>
        <v>0</v>
      </c>
      <c r="R146" s="64">
        <f t="shared" si="89"/>
        <v>62</v>
      </c>
      <c r="S146" s="64">
        <f t="shared" si="89"/>
        <v>2676</v>
      </c>
      <c r="T146" s="64">
        <f t="shared" si="89"/>
        <v>0</v>
      </c>
      <c r="U146" s="64">
        <f t="shared" si="89"/>
        <v>972</v>
      </c>
      <c r="V146" s="64">
        <f t="shared" si="89"/>
        <v>3137</v>
      </c>
      <c r="W146" s="64">
        <f t="shared" si="89"/>
        <v>65</v>
      </c>
      <c r="X146" s="64">
        <f t="shared" si="89"/>
        <v>441</v>
      </c>
      <c r="Y146" s="64">
        <f t="shared" si="89"/>
        <v>2332</v>
      </c>
      <c r="Z146" s="64">
        <f t="shared" si="89"/>
        <v>0</v>
      </c>
      <c r="AA146" s="64">
        <f t="shared" si="89"/>
        <v>363</v>
      </c>
      <c r="AB146" s="64">
        <f t="shared" si="89"/>
        <v>2852</v>
      </c>
      <c r="AC146" s="64">
        <f t="shared" si="89"/>
        <v>28</v>
      </c>
      <c r="AD146" s="64">
        <f t="shared" si="89"/>
        <v>445</v>
      </c>
      <c r="AE146" s="64">
        <f t="shared" si="89"/>
        <v>4677</v>
      </c>
      <c r="AF146" s="64">
        <f t="shared" si="89"/>
        <v>0</v>
      </c>
      <c r="AG146" s="64">
        <f t="shared" si="89"/>
        <v>783</v>
      </c>
      <c r="AH146" s="64">
        <f t="shared" si="89"/>
        <v>5779</v>
      </c>
      <c r="AI146" s="64">
        <f t="shared" si="89"/>
        <v>0</v>
      </c>
      <c r="AJ146" s="64">
        <f t="shared" si="89"/>
        <v>471</v>
      </c>
      <c r="AK146" s="64">
        <f t="shared" si="89"/>
        <v>4597</v>
      </c>
      <c r="AL146" s="64">
        <f t="shared" si="89"/>
        <v>50</v>
      </c>
      <c r="AM146" s="64">
        <f t="shared" si="89"/>
        <v>306</v>
      </c>
      <c r="AN146" s="64">
        <f t="shared" si="89"/>
        <v>2910</v>
      </c>
      <c r="AO146" s="64">
        <f t="shared" si="89"/>
        <v>0</v>
      </c>
      <c r="AP146" s="64">
        <f t="shared" si="89"/>
        <v>297</v>
      </c>
      <c r="AQ146" s="64">
        <f t="shared" si="89"/>
        <v>2358</v>
      </c>
      <c r="AR146" s="64">
        <f t="shared" si="89"/>
        <v>17</v>
      </c>
      <c r="AS146" s="64">
        <f t="shared" si="89"/>
        <v>303</v>
      </c>
      <c r="AT146" s="64">
        <f t="shared" si="89"/>
        <v>4766</v>
      </c>
      <c r="AU146" s="64">
        <f t="shared" si="89"/>
        <v>0</v>
      </c>
      <c r="AV146" s="64">
        <f t="shared" si="89"/>
        <v>296</v>
      </c>
      <c r="AW146" s="64">
        <f t="shared" si="89"/>
        <v>1506</v>
      </c>
      <c r="AX146" s="64">
        <f t="shared" si="89"/>
        <v>0</v>
      </c>
      <c r="AY146" s="64">
        <f t="shared" si="89"/>
        <v>294</v>
      </c>
      <c r="AZ146" s="64">
        <f t="shared" si="89"/>
        <v>4290</v>
      </c>
      <c r="BA146" s="64">
        <f t="shared" si="89"/>
        <v>0</v>
      </c>
      <c r="BB146" s="64">
        <f t="shared" si="89"/>
        <v>54</v>
      </c>
      <c r="BC146" s="64">
        <f t="shared" si="89"/>
        <v>2212</v>
      </c>
      <c r="BD146" s="64">
        <f t="shared" si="89"/>
        <v>6</v>
      </c>
      <c r="BE146" s="64">
        <f t="shared" si="89"/>
        <v>323</v>
      </c>
      <c r="BF146" s="64">
        <f t="shared" ref="BF146:BH146" si="91">SUM(BF133:BF145)</f>
        <v>2368</v>
      </c>
      <c r="BG146" s="64">
        <f t="shared" si="91"/>
        <v>26</v>
      </c>
      <c r="BH146" s="64">
        <f t="shared" si="91"/>
        <v>292</v>
      </c>
      <c r="BI146" s="64">
        <f t="shared" si="89"/>
        <v>3908</v>
      </c>
      <c r="BJ146" s="64">
        <f t="shared" si="89"/>
        <v>50</v>
      </c>
      <c r="BK146" s="64">
        <f t="shared" si="89"/>
        <v>188</v>
      </c>
      <c r="BL146" s="64">
        <f t="shared" si="89"/>
        <v>5642</v>
      </c>
      <c r="BM146" s="64">
        <f t="shared" si="89"/>
        <v>0</v>
      </c>
      <c r="BN146" s="64">
        <f t="shared" si="89"/>
        <v>203</v>
      </c>
      <c r="BO146" s="64">
        <f t="shared" ref="BO146:BQ146" si="92">SUM(BO133:BO145)</f>
        <v>646</v>
      </c>
      <c r="BP146" s="64">
        <f t="shared" si="92"/>
        <v>0</v>
      </c>
      <c r="BQ146" s="64">
        <f t="shared" si="92"/>
        <v>308</v>
      </c>
      <c r="BR146" s="64">
        <f t="shared" si="89"/>
        <v>10003</v>
      </c>
      <c r="BS146" s="64">
        <f t="shared" si="89"/>
        <v>26</v>
      </c>
      <c r="BT146" s="64">
        <f t="shared" si="89"/>
        <v>94</v>
      </c>
      <c r="BU146" s="64">
        <f t="shared" si="89"/>
        <v>58651</v>
      </c>
      <c r="BV146" s="64">
        <f t="shared" si="89"/>
        <v>143</v>
      </c>
      <c r="BW146" s="64">
        <f t="shared" si="89"/>
        <v>3094</v>
      </c>
      <c r="BX146" s="64">
        <f t="shared" si="89"/>
        <v>54447</v>
      </c>
      <c r="BY146" s="64">
        <f t="shared" si="89"/>
        <v>143</v>
      </c>
      <c r="BZ146" s="64">
        <f t="shared" si="89"/>
        <v>3934</v>
      </c>
      <c r="CA146" s="64">
        <f t="shared" si="89"/>
        <v>55308</v>
      </c>
      <c r="CB146" s="64">
        <f t="shared" si="89"/>
        <v>163</v>
      </c>
      <c r="CC146" s="64">
        <f t="shared" si="89"/>
        <v>4154</v>
      </c>
      <c r="CD146" s="64">
        <f t="shared" si="89"/>
        <v>57837</v>
      </c>
      <c r="CE146" s="64">
        <f t="shared" si="89"/>
        <v>161</v>
      </c>
      <c r="CF146" s="64">
        <f t="shared" si="89"/>
        <v>4393</v>
      </c>
      <c r="CG146" s="64">
        <f t="shared" si="89"/>
        <v>59708</v>
      </c>
      <c r="CH146" s="64">
        <f t="shared" si="89"/>
        <v>171</v>
      </c>
      <c r="CI146" s="64">
        <f t="shared" si="89"/>
        <v>4652</v>
      </c>
      <c r="CJ146" s="64">
        <f t="shared" si="89"/>
        <v>62484</v>
      </c>
      <c r="CK146" s="64">
        <f t="shared" si="89"/>
        <v>180</v>
      </c>
      <c r="CL146" s="64">
        <f t="shared" si="89"/>
        <v>4937</v>
      </c>
    </row>
    <row r="147" spans="1:90" ht="12" customHeight="1" x14ac:dyDescent="0.25">
      <c r="A147" s="23"/>
      <c r="B147" s="23"/>
      <c r="C147" s="2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</row>
    <row r="148" spans="1:90" s="28" customFormat="1" ht="21.75" customHeight="1" thickBot="1" x14ac:dyDescent="0.3">
      <c r="A148" s="40" t="s">
        <v>104</v>
      </c>
      <c r="B148" s="41"/>
      <c r="C148" s="42"/>
      <c r="D148" s="27">
        <f>D146+D130+D97+D86+D78+D55+D20</f>
        <v>420335</v>
      </c>
      <c r="E148" s="27">
        <f t="shared" ref="E148:CL148" si="93">E146+E130+E97+E86+E78+E55+E20</f>
        <v>26725</v>
      </c>
      <c r="F148" s="27">
        <f t="shared" si="93"/>
        <v>643706</v>
      </c>
      <c r="G148" s="27">
        <f>G146+G130+G97+G86+G78+G55+G20</f>
        <v>424912</v>
      </c>
      <c r="H148" s="27">
        <f t="shared" ref="H148:I148" si="94">H146+H130+H97+H86+H78+H55+H20</f>
        <v>4534</v>
      </c>
      <c r="I148" s="27">
        <f t="shared" si="94"/>
        <v>667777</v>
      </c>
      <c r="J148" s="27">
        <f t="shared" si="93"/>
        <v>457854</v>
      </c>
      <c r="K148" s="27">
        <f t="shared" si="93"/>
        <v>55293</v>
      </c>
      <c r="L148" s="27">
        <f t="shared" si="93"/>
        <v>401177</v>
      </c>
      <c r="M148" s="27">
        <f t="shared" si="93"/>
        <v>484484</v>
      </c>
      <c r="N148" s="27">
        <f t="shared" si="93"/>
        <v>103760</v>
      </c>
      <c r="O148" s="27">
        <f t="shared" si="93"/>
        <v>404802</v>
      </c>
      <c r="P148" s="27">
        <f t="shared" si="93"/>
        <v>376255</v>
      </c>
      <c r="Q148" s="27">
        <f t="shared" si="93"/>
        <v>43418</v>
      </c>
      <c r="R148" s="27">
        <f t="shared" si="93"/>
        <v>383489</v>
      </c>
      <c r="S148" s="27">
        <f t="shared" si="93"/>
        <v>400052</v>
      </c>
      <c r="T148" s="27">
        <f t="shared" si="93"/>
        <v>85605</v>
      </c>
      <c r="U148" s="27">
        <f t="shared" si="93"/>
        <v>478699</v>
      </c>
      <c r="V148" s="27">
        <f t="shared" si="93"/>
        <v>368441</v>
      </c>
      <c r="W148" s="27">
        <f t="shared" si="93"/>
        <v>55469</v>
      </c>
      <c r="X148" s="27">
        <f t="shared" si="93"/>
        <v>358390</v>
      </c>
      <c r="Y148" s="27">
        <f t="shared" si="93"/>
        <v>405614</v>
      </c>
      <c r="Z148" s="27">
        <f t="shared" si="93"/>
        <v>101131</v>
      </c>
      <c r="AA148" s="27">
        <f t="shared" si="93"/>
        <v>377195</v>
      </c>
      <c r="AB148" s="27">
        <f t="shared" si="93"/>
        <v>378487</v>
      </c>
      <c r="AC148" s="27">
        <f t="shared" si="93"/>
        <v>74515</v>
      </c>
      <c r="AD148" s="27">
        <f t="shared" si="93"/>
        <v>309291</v>
      </c>
      <c r="AE148" s="27">
        <f t="shared" si="93"/>
        <v>424020</v>
      </c>
      <c r="AF148" s="27">
        <f t="shared" si="93"/>
        <v>44446</v>
      </c>
      <c r="AG148" s="27">
        <f t="shared" si="93"/>
        <v>272539</v>
      </c>
      <c r="AH148" s="27">
        <f t="shared" si="93"/>
        <v>398812</v>
      </c>
      <c r="AI148" s="27">
        <f t="shared" si="93"/>
        <v>69636</v>
      </c>
      <c r="AJ148" s="27">
        <f t="shared" si="93"/>
        <v>564017</v>
      </c>
      <c r="AK148" s="27">
        <f t="shared" si="93"/>
        <v>420153</v>
      </c>
      <c r="AL148" s="27">
        <f t="shared" si="93"/>
        <v>123482</v>
      </c>
      <c r="AM148" s="27">
        <f t="shared" si="93"/>
        <v>475264</v>
      </c>
      <c r="AN148" s="27">
        <f t="shared" si="93"/>
        <v>395933</v>
      </c>
      <c r="AO148" s="27">
        <f t="shared" si="93"/>
        <v>63210</v>
      </c>
      <c r="AP148" s="27">
        <f t="shared" si="93"/>
        <v>339536</v>
      </c>
      <c r="AQ148" s="27">
        <f t="shared" si="93"/>
        <v>448019</v>
      </c>
      <c r="AR148" s="27">
        <f t="shared" si="93"/>
        <v>26809</v>
      </c>
      <c r="AS148" s="27">
        <f t="shared" si="93"/>
        <v>383423</v>
      </c>
      <c r="AT148" s="27">
        <f t="shared" si="93"/>
        <v>373156</v>
      </c>
      <c r="AU148" s="27">
        <f t="shared" si="93"/>
        <v>70542</v>
      </c>
      <c r="AV148" s="27">
        <f t="shared" si="93"/>
        <v>356056</v>
      </c>
      <c r="AW148" s="27">
        <f t="shared" si="93"/>
        <v>416118</v>
      </c>
      <c r="AX148" s="27">
        <f t="shared" si="93"/>
        <v>42622</v>
      </c>
      <c r="AY148" s="27">
        <f t="shared" si="93"/>
        <v>351935</v>
      </c>
      <c r="AZ148" s="27">
        <f t="shared" si="93"/>
        <v>401279</v>
      </c>
      <c r="BA148" s="27">
        <f t="shared" si="93"/>
        <v>92680</v>
      </c>
      <c r="BB148" s="27">
        <f t="shared" si="93"/>
        <v>579875</v>
      </c>
      <c r="BC148" s="27">
        <f t="shared" si="93"/>
        <v>380500</v>
      </c>
      <c r="BD148" s="27">
        <f t="shared" si="93"/>
        <v>113991</v>
      </c>
      <c r="BE148" s="27">
        <f t="shared" si="93"/>
        <v>656328</v>
      </c>
      <c r="BF148" s="27">
        <f t="shared" ref="BF148:BH148" si="95">BF146+BF130+BF97+BF86+BF78+BF55+BF20</f>
        <v>433237</v>
      </c>
      <c r="BG148" s="27">
        <f t="shared" si="95"/>
        <v>32875</v>
      </c>
      <c r="BH148" s="27">
        <f t="shared" si="95"/>
        <v>365079</v>
      </c>
      <c r="BI148" s="27">
        <f t="shared" si="93"/>
        <v>374547</v>
      </c>
      <c r="BJ148" s="27">
        <f t="shared" si="93"/>
        <v>96415</v>
      </c>
      <c r="BK148" s="27">
        <f t="shared" si="93"/>
        <v>324503</v>
      </c>
      <c r="BL148" s="27">
        <f t="shared" si="93"/>
        <v>424701</v>
      </c>
      <c r="BM148" s="27">
        <f t="shared" si="93"/>
        <v>76676</v>
      </c>
      <c r="BN148" s="27">
        <f t="shared" si="93"/>
        <v>438235</v>
      </c>
      <c r="BO148" s="27">
        <f t="shared" ref="BO148:BQ148" si="96">BO146+BO130+BO97+BO86+BO78+BO55+BO20</f>
        <v>456522</v>
      </c>
      <c r="BP148" s="27">
        <f t="shared" si="96"/>
        <v>54778</v>
      </c>
      <c r="BQ148" s="27">
        <f t="shared" si="96"/>
        <v>331312</v>
      </c>
      <c r="BR148" s="27">
        <f t="shared" si="93"/>
        <v>705093</v>
      </c>
      <c r="BS148" s="27">
        <f t="shared" si="93"/>
        <v>-8671</v>
      </c>
      <c r="BT148" s="27">
        <f t="shared" si="93"/>
        <v>582783</v>
      </c>
      <c r="BU148" s="27">
        <f t="shared" si="93"/>
        <v>5286030</v>
      </c>
      <c r="BV148" s="27">
        <f t="shared" si="93"/>
        <v>817409</v>
      </c>
      <c r="BW148" s="27">
        <f>BW146+BW130+BW97+BW86+BW78+BW55+BW20</f>
        <v>5341151</v>
      </c>
      <c r="BX148" s="27">
        <f t="shared" si="93"/>
        <v>4937029</v>
      </c>
      <c r="BY148" s="27">
        <f t="shared" si="93"/>
        <v>802943</v>
      </c>
      <c r="BZ148" s="27">
        <f t="shared" si="93"/>
        <v>5150285</v>
      </c>
      <c r="CA148" s="27">
        <f t="shared" si="93"/>
        <v>5296311</v>
      </c>
      <c r="CB148" s="27">
        <f t="shared" si="93"/>
        <v>755990</v>
      </c>
      <c r="CC148" s="27">
        <f t="shared" si="93"/>
        <v>5519161</v>
      </c>
      <c r="CD148" s="27">
        <f t="shared" si="93"/>
        <v>5756287</v>
      </c>
      <c r="CE148" s="27">
        <f t="shared" si="93"/>
        <v>759558</v>
      </c>
      <c r="CF148" s="27">
        <f t="shared" si="93"/>
        <v>5991603</v>
      </c>
      <c r="CG148" s="27">
        <f t="shared" si="93"/>
        <v>6090713</v>
      </c>
      <c r="CH148" s="27">
        <f t="shared" si="93"/>
        <v>787946</v>
      </c>
      <c r="CI148" s="27">
        <f t="shared" si="93"/>
        <v>6328488</v>
      </c>
      <c r="CJ148" s="27">
        <f t="shared" si="93"/>
        <v>6456460</v>
      </c>
      <c r="CK148" s="27">
        <f t="shared" si="93"/>
        <v>791115</v>
      </c>
      <c r="CL148" s="27">
        <f t="shared" si="93"/>
        <v>6707915</v>
      </c>
    </row>
    <row r="149" spans="1:90" ht="11.25" customHeight="1" x14ac:dyDescent="0.25">
      <c r="D149" s="30"/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</sheetData>
  <mergeCells count="95">
    <mergeCell ref="AT2:AV2"/>
    <mergeCell ref="A1:CL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CJ2:CL2"/>
    <mergeCell ref="AW2:AY2"/>
    <mergeCell ref="AZ2:BB2"/>
    <mergeCell ref="BC2:BE2"/>
    <mergeCell ref="BI2:BK2"/>
    <mergeCell ref="BL2:BN2"/>
    <mergeCell ref="BR2:BT2"/>
    <mergeCell ref="BU2:BW2"/>
    <mergeCell ref="BX2:BZ2"/>
    <mergeCell ref="CA2:CC2"/>
    <mergeCell ref="CD2:CF2"/>
    <mergeCell ref="CG2:CI2"/>
    <mergeCell ref="BO2:BQ2"/>
    <mergeCell ref="A22:C22"/>
    <mergeCell ref="BI3:BK3"/>
    <mergeCell ref="BL3:BN3"/>
    <mergeCell ref="BR3:BT3"/>
    <mergeCell ref="BU3:BW3"/>
    <mergeCell ref="AN3:AP3"/>
    <mergeCell ref="AQ3:AS3"/>
    <mergeCell ref="AT3:AV3"/>
    <mergeCell ref="AW3:AY3"/>
    <mergeCell ref="AZ3:BB3"/>
    <mergeCell ref="BC3:BE3"/>
    <mergeCell ref="V3:X3"/>
    <mergeCell ref="Y3:AA3"/>
    <mergeCell ref="AB3:AD3"/>
    <mergeCell ref="AE3:AG3"/>
    <mergeCell ref="AH3:AJ3"/>
    <mergeCell ref="CD3:CF3"/>
    <mergeCell ref="CG3:CI3"/>
    <mergeCell ref="CJ3:CL3"/>
    <mergeCell ref="A6:C6"/>
    <mergeCell ref="A20:C20"/>
    <mergeCell ref="BX3:BZ3"/>
    <mergeCell ref="CA3:CC3"/>
    <mergeCell ref="AK3:AM3"/>
    <mergeCell ref="D3:F3"/>
    <mergeCell ref="G3:I3"/>
    <mergeCell ref="J3:L3"/>
    <mergeCell ref="M3:O3"/>
    <mergeCell ref="P3:R3"/>
    <mergeCell ref="S3:U3"/>
    <mergeCell ref="BO3:BQ3"/>
    <mergeCell ref="A68:C68"/>
    <mergeCell ref="A23:C23"/>
    <mergeCell ref="A31:C31"/>
    <mergeCell ref="A33:C33"/>
    <mergeCell ref="A38:C38"/>
    <mergeCell ref="A40:C40"/>
    <mergeCell ref="A55:C55"/>
    <mergeCell ref="A57:C57"/>
    <mergeCell ref="A58:C58"/>
    <mergeCell ref="A62:C62"/>
    <mergeCell ref="A64:C64"/>
    <mergeCell ref="A66:C66"/>
    <mergeCell ref="A114:C114"/>
    <mergeCell ref="A70:C70"/>
    <mergeCell ref="A72:C72"/>
    <mergeCell ref="A77:C77"/>
    <mergeCell ref="A78:C78"/>
    <mergeCell ref="A80:C80"/>
    <mergeCell ref="A86:C86"/>
    <mergeCell ref="A130:C130"/>
    <mergeCell ref="A132:C132"/>
    <mergeCell ref="A146:C146"/>
    <mergeCell ref="BF2:BH2"/>
    <mergeCell ref="BF3:BH3"/>
    <mergeCell ref="A116:C116"/>
    <mergeCell ref="A119:C119"/>
    <mergeCell ref="A121:C121"/>
    <mergeCell ref="A124:C124"/>
    <mergeCell ref="A126:C126"/>
    <mergeCell ref="A129:C129"/>
    <mergeCell ref="A88:C88"/>
    <mergeCell ref="A89:C89"/>
    <mergeCell ref="A97:C97"/>
    <mergeCell ref="A99:C99"/>
    <mergeCell ref="A100:C100"/>
  </mergeCells>
  <printOptions gridLines="1"/>
  <pageMargins left="0.51181102362204722" right="0.19685039370078741" top="0.39370078740157483" bottom="0.31496062992125984" header="0.15748031496062992" footer="0.15748031496062992"/>
  <pageSetup paperSize="8" scale="83" fitToHeight="0" orientation="landscape" r:id="rId1"/>
  <headerFooter>
    <oddHeader>&amp;L&amp;"Arial Narrow,Regular"&amp;P&amp;R&amp;"Arial,Bold"&amp;12ANNEXURE AB</oddHeader>
    <oddFooter>&amp;L&amp;"Arial Narrow,Regular"&amp;F&amp;C&amp;"Arial Narrow,Regular"&amp;A&amp;R&amp;"Arial Narrow,Regular"&amp;D</oddFooter>
  </headerFooter>
  <rowBreaks count="4" manualBreakCount="4">
    <brk id="37" max="53" man="1"/>
    <brk id="70" max="53" man="1"/>
    <brk id="97" max="16383" man="1"/>
    <brk id="130" max="53" man="1"/>
  </rowBreaks>
  <colBreaks count="2" manualBreakCount="2">
    <brk id="30" max="1048575" man="1"/>
    <brk id="63" max="1048575" man="1"/>
  </colBreaks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Q17"/>
  <sheetViews>
    <sheetView zoomScaleNormal="100" workbookViewId="0">
      <pane xSplit="1" ySplit="3" topLeftCell="B4" activePane="bottomRight" state="frozen"/>
      <selection activeCell="H6" sqref="A6:AJ30"/>
      <selection pane="topRight" activeCell="H6" sqref="A6:AJ30"/>
      <selection pane="bottomLeft" activeCell="H6" sqref="A6:AJ30"/>
      <selection pane="bottomRight" activeCell="P27" sqref="P27"/>
    </sheetView>
  </sheetViews>
  <sheetFormatPr defaultColWidth="9.42578125" defaultRowHeight="12.75" x14ac:dyDescent="0.25"/>
  <cols>
    <col min="1" max="1" width="6.28515625" style="98" customWidth="1"/>
    <col min="2" max="3" width="24.5703125" style="98" hidden="1" customWidth="1"/>
    <col min="4" max="4" width="34.42578125" style="98" hidden="1" customWidth="1"/>
    <col min="5" max="5" width="23.7109375" style="98" hidden="1" customWidth="1"/>
    <col min="6" max="6" width="16.42578125" style="98" hidden="1" customWidth="1"/>
    <col min="7" max="7" width="12.140625" style="98" customWidth="1"/>
    <col min="8" max="8" width="17.42578125" style="98" hidden="1" customWidth="1"/>
    <col min="9" max="9" width="13.7109375" style="111" customWidth="1"/>
    <col min="10" max="10" width="9.5703125" style="112" customWidth="1"/>
    <col min="11" max="11" width="10.42578125" style="112" bestFit="1" customWidth="1"/>
    <col min="12" max="12" width="10.5703125" style="112" bestFit="1" customWidth="1"/>
    <col min="13" max="13" width="12.5703125" style="111" bestFit="1" customWidth="1"/>
    <col min="14" max="14" width="11" style="111" customWidth="1"/>
    <col min="15" max="15" width="11" style="98" customWidth="1"/>
    <col min="16" max="16" width="12.7109375" style="111" customWidth="1"/>
    <col min="17" max="17" width="34" style="98" customWidth="1"/>
    <col min="18" max="16384" width="9.42578125" style="98"/>
  </cols>
  <sheetData>
    <row r="2" spans="2:17" s="77" customFormat="1" ht="27.75" customHeight="1" x14ac:dyDescent="0.2">
      <c r="B2" s="295" t="s">
        <v>687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</row>
    <row r="3" spans="2:17" s="86" customFormat="1" ht="40.35" customHeight="1" x14ac:dyDescent="0.25">
      <c r="B3" s="78" t="s">
        <v>337</v>
      </c>
      <c r="C3" s="78" t="s">
        <v>338</v>
      </c>
      <c r="D3" s="79" t="s">
        <v>339</v>
      </c>
      <c r="E3" s="80" t="s">
        <v>340</v>
      </c>
      <c r="F3" s="81" t="s">
        <v>341</v>
      </c>
      <c r="G3" s="82" t="s">
        <v>342</v>
      </c>
      <c r="H3" s="83" t="s">
        <v>343</v>
      </c>
      <c r="I3" s="84" t="s">
        <v>344</v>
      </c>
      <c r="J3" s="83" t="s">
        <v>345</v>
      </c>
      <c r="K3" s="85" t="s">
        <v>346</v>
      </c>
      <c r="L3" s="85" t="s">
        <v>347</v>
      </c>
      <c r="M3" s="85" t="s">
        <v>348</v>
      </c>
      <c r="N3" s="85" t="s">
        <v>349</v>
      </c>
      <c r="O3" s="85" t="s">
        <v>350</v>
      </c>
      <c r="P3" s="84" t="s">
        <v>351</v>
      </c>
      <c r="Q3" s="83" t="s">
        <v>352</v>
      </c>
    </row>
    <row r="4" spans="2:17" ht="35.25" hidden="1" customHeight="1" x14ac:dyDescent="0.25">
      <c r="B4" s="87" t="s">
        <v>353</v>
      </c>
      <c r="C4" s="87"/>
      <c r="D4" s="88"/>
      <c r="E4" s="89"/>
      <c r="F4" s="90">
        <v>7406065879084</v>
      </c>
      <c r="G4" s="91" t="s">
        <v>354</v>
      </c>
      <c r="H4" s="92"/>
      <c r="I4" s="93"/>
      <c r="J4" s="92"/>
      <c r="K4" s="94"/>
      <c r="L4" s="94"/>
      <c r="M4" s="94"/>
      <c r="N4" s="94"/>
      <c r="O4" s="95"/>
      <c r="P4" s="96"/>
      <c r="Q4" s="97"/>
    </row>
    <row r="5" spans="2:17" ht="35.25" hidden="1" customHeight="1" x14ac:dyDescent="0.25">
      <c r="B5" s="91" t="s">
        <v>355</v>
      </c>
      <c r="C5" s="87"/>
      <c r="D5" s="88"/>
      <c r="E5" s="99"/>
      <c r="F5" s="100">
        <v>6910101817082</v>
      </c>
      <c r="G5" s="100" t="s">
        <v>356</v>
      </c>
      <c r="H5" s="92"/>
      <c r="I5" s="93"/>
      <c r="J5" s="92"/>
      <c r="K5" s="94"/>
      <c r="L5" s="94"/>
      <c r="M5" s="94"/>
      <c r="N5" s="94"/>
      <c r="O5" s="101"/>
      <c r="P5" s="96"/>
      <c r="Q5" s="97"/>
    </row>
    <row r="6" spans="2:17" ht="35.25" hidden="1" customHeight="1" x14ac:dyDescent="0.25">
      <c r="B6" s="87" t="s">
        <v>357</v>
      </c>
      <c r="C6" s="87" t="s">
        <v>358</v>
      </c>
      <c r="D6" s="88" t="s">
        <v>359</v>
      </c>
      <c r="E6" s="89"/>
      <c r="F6" s="90">
        <v>6309145034087</v>
      </c>
      <c r="G6" s="90" t="s">
        <v>360</v>
      </c>
      <c r="H6" s="92"/>
      <c r="I6" s="93"/>
      <c r="J6" s="92"/>
      <c r="K6" s="94"/>
      <c r="L6" s="94"/>
      <c r="M6" s="94"/>
      <c r="N6" s="94"/>
      <c r="O6" s="101" t="s">
        <v>304</v>
      </c>
      <c r="P6" s="96"/>
      <c r="Q6" s="97"/>
    </row>
    <row r="7" spans="2:17" ht="33" customHeight="1" x14ac:dyDescent="0.25">
      <c r="B7" s="87" t="s">
        <v>366</v>
      </c>
      <c r="C7" s="87" t="s">
        <v>367</v>
      </c>
      <c r="D7" s="88" t="s">
        <v>368</v>
      </c>
      <c r="E7" s="89" t="s">
        <v>369</v>
      </c>
      <c r="F7" s="90">
        <v>6303265769085</v>
      </c>
      <c r="G7" s="91">
        <v>71263</v>
      </c>
      <c r="H7" s="92">
        <v>2606</v>
      </c>
      <c r="I7" s="93" t="s">
        <v>365</v>
      </c>
      <c r="J7" s="92">
        <v>2511924</v>
      </c>
      <c r="K7" s="101">
        <v>0</v>
      </c>
      <c r="L7" s="101">
        <v>429.21</v>
      </c>
      <c r="M7" s="101">
        <v>365.96</v>
      </c>
      <c r="N7" s="101">
        <v>12395.410000000002</v>
      </c>
      <c r="O7" s="101">
        <f>SUM(K7:N7)</f>
        <v>13190.580000000002</v>
      </c>
      <c r="P7" s="96" t="s">
        <v>303</v>
      </c>
      <c r="Q7" s="241" t="s">
        <v>681</v>
      </c>
    </row>
    <row r="8" spans="2:17" ht="30.6" customHeight="1" x14ac:dyDescent="0.25">
      <c r="B8" s="87" t="s">
        <v>361</v>
      </c>
      <c r="C8" s="87" t="s">
        <v>362</v>
      </c>
      <c r="D8" s="88" t="s">
        <v>363</v>
      </c>
      <c r="E8" s="89" t="s">
        <v>364</v>
      </c>
      <c r="F8" s="90">
        <v>6011025854085</v>
      </c>
      <c r="G8" s="91">
        <v>71264</v>
      </c>
      <c r="H8" s="92">
        <v>3687</v>
      </c>
      <c r="I8" s="91" t="s">
        <v>365</v>
      </c>
      <c r="J8" s="92">
        <v>1761400</v>
      </c>
      <c r="K8" s="101">
        <v>0</v>
      </c>
      <c r="L8" s="101">
        <v>273</v>
      </c>
      <c r="M8" s="94">
        <v>42</v>
      </c>
      <c r="N8" s="101">
        <v>8701.27</v>
      </c>
      <c r="O8" s="101">
        <f t="shared" ref="O8" si="0">SUM(K8:N8)</f>
        <v>9016.27</v>
      </c>
      <c r="P8" s="96" t="s">
        <v>303</v>
      </c>
      <c r="Q8" s="242" t="s">
        <v>681</v>
      </c>
    </row>
    <row r="9" spans="2:17" ht="34.9" customHeight="1" x14ac:dyDescent="0.25">
      <c r="B9" s="87" t="s">
        <v>663</v>
      </c>
      <c r="C9" s="87" t="s">
        <v>664</v>
      </c>
      <c r="D9" s="88"/>
      <c r="E9" s="89" t="s">
        <v>665</v>
      </c>
      <c r="F9" s="90">
        <v>7609020570082</v>
      </c>
      <c r="G9" s="91">
        <v>71269</v>
      </c>
      <c r="H9" s="92"/>
      <c r="I9" s="97" t="s">
        <v>662</v>
      </c>
      <c r="J9" s="92">
        <v>2419125</v>
      </c>
      <c r="K9" s="101">
        <v>1674.22</v>
      </c>
      <c r="L9" s="101">
        <v>1849.57</v>
      </c>
      <c r="M9" s="94">
        <v>1752.97</v>
      </c>
      <c r="N9" s="101">
        <v>5553.02</v>
      </c>
      <c r="O9" s="101">
        <f t="shared" ref="O9:O11" si="1">SUM(K9:N9)</f>
        <v>10829.78</v>
      </c>
      <c r="P9" s="96" t="s">
        <v>685</v>
      </c>
      <c r="Q9" s="242"/>
    </row>
    <row r="10" spans="2:17" ht="34.9" customHeight="1" x14ac:dyDescent="0.25">
      <c r="B10" s="87" t="s">
        <v>663</v>
      </c>
      <c r="C10" s="87" t="s">
        <v>680</v>
      </c>
      <c r="D10" s="88"/>
      <c r="E10" s="89" t="s">
        <v>665</v>
      </c>
      <c r="F10" s="90">
        <v>7609020570082</v>
      </c>
      <c r="G10" s="91">
        <v>71269</v>
      </c>
      <c r="H10" s="92"/>
      <c r="I10" s="97" t="s">
        <v>662</v>
      </c>
      <c r="J10" s="92">
        <v>2283347</v>
      </c>
      <c r="K10" s="101">
        <v>1362.34</v>
      </c>
      <c r="L10" s="101">
        <v>1409.76</v>
      </c>
      <c r="M10" s="94">
        <v>1273.23</v>
      </c>
      <c r="N10" s="101">
        <v>1335.25</v>
      </c>
      <c r="O10" s="101">
        <f>SUM(K10:N10)</f>
        <v>5380.58</v>
      </c>
      <c r="P10" s="96" t="s">
        <v>303</v>
      </c>
      <c r="Q10" s="242" t="s">
        <v>686</v>
      </c>
    </row>
    <row r="11" spans="2:17" ht="34.9" customHeight="1" thickBot="1" x14ac:dyDescent="0.3">
      <c r="B11" s="87" t="s">
        <v>370</v>
      </c>
      <c r="C11" s="87" t="s">
        <v>371</v>
      </c>
      <c r="D11" s="88" t="s">
        <v>372</v>
      </c>
      <c r="E11" s="89" t="s">
        <v>373</v>
      </c>
      <c r="F11" s="90">
        <v>8504305462080</v>
      </c>
      <c r="G11" s="91">
        <v>71265</v>
      </c>
      <c r="H11" s="92">
        <v>4486</v>
      </c>
      <c r="I11" s="97" t="s">
        <v>365</v>
      </c>
      <c r="J11" s="92">
        <v>1950358</v>
      </c>
      <c r="K11" s="101">
        <v>0</v>
      </c>
      <c r="L11" s="101">
        <v>0</v>
      </c>
      <c r="M11" s="94">
        <v>42</v>
      </c>
      <c r="N11" s="101">
        <v>765.54</v>
      </c>
      <c r="O11" s="101">
        <f t="shared" si="1"/>
        <v>807.54</v>
      </c>
      <c r="P11" s="96" t="s">
        <v>303</v>
      </c>
      <c r="Q11" s="242" t="s">
        <v>669</v>
      </c>
    </row>
    <row r="12" spans="2:17" ht="22.5" hidden="1" customHeight="1" thickBot="1" x14ac:dyDescent="0.3">
      <c r="B12" s="102"/>
      <c r="C12" s="102"/>
      <c r="D12" s="103"/>
      <c r="E12" s="104"/>
      <c r="F12" s="105"/>
      <c r="G12" s="106"/>
      <c r="H12" s="101"/>
      <c r="I12" s="101"/>
      <c r="J12" s="107"/>
      <c r="K12" s="108">
        <f>SUM(K7:K11)</f>
        <v>3036.56</v>
      </c>
      <c r="L12" s="108">
        <f>SUM(L7:L11)</f>
        <v>3961.54</v>
      </c>
      <c r="M12" s="108">
        <f>SUM(M7:M11)</f>
        <v>3476.16</v>
      </c>
      <c r="N12" s="108">
        <f>SUM(N7:N11)</f>
        <v>28750.49</v>
      </c>
      <c r="O12" s="108">
        <f>SUM(O7:O11)</f>
        <v>39224.750000000007</v>
      </c>
      <c r="P12" s="96"/>
      <c r="Q12" s="97"/>
    </row>
    <row r="13" spans="2:17" ht="22.5" customHeight="1" thickBot="1" x14ac:dyDescent="0.3">
      <c r="B13" s="102"/>
      <c r="C13" s="102"/>
      <c r="D13" s="103"/>
      <c r="E13" s="104"/>
      <c r="F13" s="105"/>
      <c r="G13" s="106"/>
      <c r="H13" s="109"/>
      <c r="I13" s="91"/>
      <c r="J13" s="243"/>
      <c r="K13" s="108">
        <f>SUM(K7:K11)</f>
        <v>3036.56</v>
      </c>
      <c r="L13" s="245">
        <f>SUM(L7:L11)</f>
        <v>3961.54</v>
      </c>
      <c r="M13" s="245">
        <f>SUM(M7:M11)</f>
        <v>3476.16</v>
      </c>
      <c r="N13" s="245">
        <f>SUM(N7:N11)</f>
        <v>28750.49</v>
      </c>
      <c r="O13" s="245">
        <f>SUM(O7:O11)</f>
        <v>39224.750000000007</v>
      </c>
      <c r="P13" s="244"/>
      <c r="Q13" s="97"/>
    </row>
    <row r="17" spans="15:15" x14ac:dyDescent="0.25">
      <c r="O17" s="110"/>
    </row>
  </sheetData>
  <mergeCells count="1">
    <mergeCell ref="B2:Q2"/>
  </mergeCells>
  <printOptions gridLines="1"/>
  <pageMargins left="0.35433070866141736" right="0.15748031496062992" top="1.0236220472440944" bottom="0.74803149606299213" header="0.31496062992125984" footer="0.31496062992125984"/>
  <pageSetup paperSize="8" scale="70" orientation="landscape" r:id="rId1"/>
  <headerFooter>
    <oddHeader>&amp;L&amp;P&amp;R&amp;"Arial,Bold"ANNEXURE AC</oddHeader>
    <oddFooter>&amp;L&amp;F&amp;C&amp;A&amp;R&amp;D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3"/>
  <sheetViews>
    <sheetView showGridLines="0" workbookViewId="0">
      <selection activeCell="M20" sqref="M20"/>
    </sheetView>
  </sheetViews>
  <sheetFormatPr defaultRowHeight="15" x14ac:dyDescent="0.25"/>
  <cols>
    <col min="1" max="1" width="4.140625" style="145" customWidth="1"/>
    <col min="2" max="2" width="22.85546875" style="145" customWidth="1"/>
    <col min="3" max="3" width="30.85546875" style="145" customWidth="1"/>
    <col min="4" max="4" width="26.85546875" style="145" customWidth="1"/>
    <col min="5" max="5" width="15.7109375" style="145" customWidth="1"/>
    <col min="6" max="6" width="30.7109375" style="145" customWidth="1"/>
    <col min="7" max="7" width="21.7109375" style="151" customWidth="1"/>
    <col min="8" max="8" width="22.7109375" style="145" customWidth="1"/>
    <col min="9" max="9" width="22.7109375" style="148" customWidth="1"/>
  </cols>
  <sheetData>
    <row r="1" spans="1:9" x14ac:dyDescent="0.25">
      <c r="B1" s="146"/>
      <c r="G1" s="147" t="s">
        <v>418</v>
      </c>
    </row>
    <row r="2" spans="1:9" ht="20.25" x14ac:dyDescent="0.25">
      <c r="B2" s="149"/>
      <c r="G2" s="147" t="s">
        <v>419</v>
      </c>
    </row>
    <row r="4" spans="1:9" x14ac:dyDescent="0.25">
      <c r="C4" s="298" t="s">
        <v>420</v>
      </c>
      <c r="D4" s="299"/>
      <c r="E4" s="150"/>
    </row>
    <row r="5" spans="1:9" x14ac:dyDescent="0.25">
      <c r="C5" s="300" t="s">
        <v>421</v>
      </c>
      <c r="D5" s="299"/>
      <c r="E5" s="150"/>
    </row>
    <row r="6" spans="1:9" x14ac:dyDescent="0.25">
      <c r="C6" s="301" t="s">
        <v>422</v>
      </c>
      <c r="D6" s="299"/>
      <c r="E6" s="150"/>
    </row>
    <row r="12" spans="1:9" ht="20.25" x14ac:dyDescent="0.25">
      <c r="A12" s="149" t="s">
        <v>423</v>
      </c>
      <c r="B12" s="149"/>
    </row>
    <row r="13" spans="1:9" ht="20.25" x14ac:dyDescent="0.25">
      <c r="A13" s="149"/>
      <c r="B13" s="149"/>
    </row>
    <row r="14" spans="1:9" ht="21" thickBot="1" x14ac:dyDescent="0.3">
      <c r="A14" s="149"/>
      <c r="B14" s="149"/>
    </row>
    <row r="15" spans="1:9" ht="26.25" thickBot="1" x14ac:dyDescent="0.3">
      <c r="A15" s="302" t="s">
        <v>424</v>
      </c>
      <c r="B15" s="303"/>
      <c r="C15" s="152" t="s">
        <v>425</v>
      </c>
      <c r="D15" s="152" t="s">
        <v>426</v>
      </c>
      <c r="E15" s="152" t="s">
        <v>427</v>
      </c>
      <c r="F15" s="152" t="s">
        <v>428</v>
      </c>
      <c r="G15" s="152" t="s">
        <v>429</v>
      </c>
      <c r="H15" s="153" t="s">
        <v>430</v>
      </c>
      <c r="I15" s="154" t="s">
        <v>431</v>
      </c>
    </row>
    <row r="16" spans="1:9" ht="15.75" thickBot="1" x14ac:dyDescent="0.3">
      <c r="A16" s="155"/>
      <c r="B16" s="156"/>
      <c r="C16" s="155"/>
      <c r="D16" s="155"/>
      <c r="E16" s="155"/>
      <c r="F16" s="155"/>
      <c r="G16" s="155" t="s">
        <v>432</v>
      </c>
      <c r="H16" s="155"/>
      <c r="I16" s="157"/>
    </row>
    <row r="17" spans="1:9" ht="15.75" thickBot="1" x14ac:dyDescent="0.3">
      <c r="A17" s="304" t="s">
        <v>433</v>
      </c>
      <c r="B17" s="305"/>
      <c r="C17" s="305"/>
      <c r="D17" s="305"/>
      <c r="E17" s="305"/>
      <c r="F17" s="305"/>
      <c r="G17" s="305"/>
      <c r="H17" s="305"/>
      <c r="I17" s="306"/>
    </row>
    <row r="18" spans="1:9" ht="15.75" thickBot="1" x14ac:dyDescent="0.3">
      <c r="A18" s="158"/>
      <c r="B18" s="158"/>
      <c r="C18" s="158"/>
      <c r="D18" s="158"/>
      <c r="E18" s="158"/>
      <c r="F18" s="158"/>
      <c r="G18" s="159"/>
      <c r="H18" s="158"/>
      <c r="I18" s="160"/>
    </row>
    <row r="19" spans="1:9" ht="15.75" thickBot="1" x14ac:dyDescent="0.3">
      <c r="A19" s="307" t="s">
        <v>434</v>
      </c>
      <c r="B19" s="308"/>
      <c r="C19" s="308"/>
      <c r="D19" s="308"/>
      <c r="E19" s="308"/>
      <c r="F19" s="308"/>
      <c r="G19" s="308"/>
      <c r="H19" s="308"/>
      <c r="I19" s="306"/>
    </row>
    <row r="20" spans="1:9" ht="15.75" thickBot="1" x14ac:dyDescent="0.3">
      <c r="A20" s="158"/>
      <c r="B20" s="158"/>
      <c r="C20" s="158"/>
      <c r="D20" s="158"/>
      <c r="E20" s="158"/>
      <c r="F20" s="158"/>
      <c r="G20" s="159"/>
      <c r="H20" s="158"/>
      <c r="I20" s="160"/>
    </row>
    <row r="21" spans="1:9" ht="15" hidden="1" customHeight="1" x14ac:dyDescent="0.25">
      <c r="A21" s="330">
        <v>1</v>
      </c>
      <c r="B21" s="333" t="s">
        <v>435</v>
      </c>
      <c r="C21" s="333" t="s">
        <v>436</v>
      </c>
      <c r="D21" s="333" t="s">
        <v>437</v>
      </c>
      <c r="E21" s="337" t="s">
        <v>438</v>
      </c>
      <c r="F21" s="203"/>
      <c r="G21" s="204">
        <f>(G24+G23)/(G22+G24+G23)</f>
        <v>0.13803665833815126</v>
      </c>
      <c r="H21" s="341" t="s">
        <v>439</v>
      </c>
      <c r="I21" s="309"/>
    </row>
    <row r="22" spans="1:9" hidden="1" x14ac:dyDescent="0.25">
      <c r="A22" s="331"/>
      <c r="B22" s="334"/>
      <c r="C22" s="334"/>
      <c r="D22" s="334"/>
      <c r="E22" s="338"/>
      <c r="F22" s="205" t="s">
        <v>440</v>
      </c>
      <c r="G22" s="206">
        <v>4241588</v>
      </c>
      <c r="H22" s="342"/>
      <c r="I22" s="310"/>
    </row>
    <row r="23" spans="1:9" hidden="1" x14ac:dyDescent="0.25">
      <c r="A23" s="331"/>
      <c r="B23" s="335"/>
      <c r="C23" s="335"/>
      <c r="D23" s="335"/>
      <c r="E23" s="339"/>
      <c r="F23" s="207" t="s">
        <v>441</v>
      </c>
      <c r="G23" s="208">
        <v>0</v>
      </c>
      <c r="H23" s="343"/>
      <c r="I23" s="311"/>
    </row>
    <row r="24" spans="1:9" ht="15.75" hidden="1" thickBot="1" x14ac:dyDescent="0.3">
      <c r="A24" s="332"/>
      <c r="B24" s="336"/>
      <c r="C24" s="336"/>
      <c r="D24" s="336"/>
      <c r="E24" s="340"/>
      <c r="F24" s="209" t="s">
        <v>442</v>
      </c>
      <c r="G24" s="210">
        <v>679257</v>
      </c>
      <c r="H24" s="344"/>
      <c r="I24" s="312"/>
    </row>
    <row r="25" spans="1:9" ht="15.75" hidden="1" thickBot="1" x14ac:dyDescent="0.3">
      <c r="A25" s="165"/>
      <c r="B25" s="166"/>
      <c r="C25" s="166"/>
      <c r="D25" s="166"/>
      <c r="E25" s="167"/>
      <c r="F25" s="168"/>
      <c r="G25" s="169"/>
      <c r="H25" s="170"/>
      <c r="I25" s="171"/>
    </row>
    <row r="26" spans="1:9" ht="15" hidden="1" customHeight="1" x14ac:dyDescent="0.25">
      <c r="A26" s="313">
        <v>2</v>
      </c>
      <c r="B26" s="316" t="s">
        <v>443</v>
      </c>
      <c r="C26" s="316" t="s">
        <v>444</v>
      </c>
      <c r="D26" s="316" t="s">
        <v>445</v>
      </c>
      <c r="E26" s="320">
        <v>0</v>
      </c>
      <c r="F26" s="211"/>
      <c r="G26" s="204">
        <f>G27/(G28+G29+G30)</f>
        <v>0</v>
      </c>
      <c r="H26" s="324" t="s">
        <v>446</v>
      </c>
      <c r="I26" s="327"/>
    </row>
    <row r="27" spans="1:9" ht="25.5" hidden="1" x14ac:dyDescent="0.25">
      <c r="A27" s="314"/>
      <c r="B27" s="317"/>
      <c r="C27" s="317"/>
      <c r="D27" s="317"/>
      <c r="E27" s="321"/>
      <c r="F27" s="212" t="s">
        <v>447</v>
      </c>
      <c r="G27" s="206">
        <v>0</v>
      </c>
      <c r="H27" s="325"/>
      <c r="I27" s="328"/>
    </row>
    <row r="28" spans="1:9" hidden="1" x14ac:dyDescent="0.25">
      <c r="A28" s="314"/>
      <c r="B28" s="317"/>
      <c r="C28" s="317"/>
      <c r="D28" s="317"/>
      <c r="E28" s="321"/>
      <c r="F28" s="213" t="s">
        <v>448</v>
      </c>
      <c r="G28" s="206">
        <v>7363366</v>
      </c>
      <c r="H28" s="325"/>
      <c r="I28" s="328"/>
    </row>
    <row r="29" spans="1:9" hidden="1" x14ac:dyDescent="0.25">
      <c r="A29" s="314"/>
      <c r="B29" s="318"/>
      <c r="C29" s="318"/>
      <c r="D29" s="318"/>
      <c r="E29" s="322"/>
      <c r="F29" s="213" t="s">
        <v>449</v>
      </c>
      <c r="G29" s="206">
        <v>105449</v>
      </c>
      <c r="H29" s="325"/>
      <c r="I29" s="328"/>
    </row>
    <row r="30" spans="1:9" ht="15.75" hidden="1" thickBot="1" x14ac:dyDescent="0.3">
      <c r="A30" s="315"/>
      <c r="B30" s="319"/>
      <c r="C30" s="319"/>
      <c r="D30" s="319"/>
      <c r="E30" s="323"/>
      <c r="F30" s="214" t="s">
        <v>450</v>
      </c>
      <c r="G30" s="215">
        <v>166787</v>
      </c>
      <c r="H30" s="326"/>
      <c r="I30" s="329"/>
    </row>
    <row r="31" spans="1:9" ht="15.75" hidden="1" thickBot="1" x14ac:dyDescent="0.3">
      <c r="A31" s="174"/>
      <c r="B31" s="171"/>
      <c r="C31" s="171"/>
      <c r="D31" s="171"/>
      <c r="E31" s="174"/>
      <c r="F31" s="168"/>
      <c r="G31" s="169"/>
      <c r="H31" s="175"/>
      <c r="I31" s="175"/>
    </row>
    <row r="32" spans="1:9" ht="15" customHeight="1" x14ac:dyDescent="0.25">
      <c r="A32" s="313">
        <v>3</v>
      </c>
      <c r="B32" s="316" t="s">
        <v>451</v>
      </c>
      <c r="C32" s="316" t="s">
        <v>452</v>
      </c>
      <c r="D32" s="316" t="s">
        <v>453</v>
      </c>
      <c r="E32" s="320">
        <v>0.08</v>
      </c>
      <c r="F32" s="211"/>
      <c r="G32" s="216">
        <f>G33/(G34+G35)</f>
        <v>4.002817046613151E-2</v>
      </c>
      <c r="H32" s="341" t="s">
        <v>454</v>
      </c>
      <c r="I32" s="345"/>
    </row>
    <row r="33" spans="1:9" ht="25.5" x14ac:dyDescent="0.25">
      <c r="A33" s="314"/>
      <c r="B33" s="317"/>
      <c r="C33" s="317"/>
      <c r="D33" s="317"/>
      <c r="E33" s="321"/>
      <c r="F33" s="217" t="s">
        <v>455</v>
      </c>
      <c r="G33" s="206">
        <v>298963</v>
      </c>
      <c r="H33" s="358"/>
      <c r="I33" s="346"/>
    </row>
    <row r="34" spans="1:9" x14ac:dyDescent="0.25">
      <c r="A34" s="314"/>
      <c r="B34" s="317"/>
      <c r="C34" s="317"/>
      <c r="D34" s="317"/>
      <c r="E34" s="321"/>
      <c r="F34" s="213" t="s">
        <v>448</v>
      </c>
      <c r="G34" s="206">
        <v>7363366</v>
      </c>
      <c r="H34" s="358"/>
      <c r="I34" s="346"/>
    </row>
    <row r="35" spans="1:9" ht="15.75" thickBot="1" x14ac:dyDescent="0.3">
      <c r="A35" s="348"/>
      <c r="B35" s="349"/>
      <c r="C35" s="319"/>
      <c r="D35" s="319"/>
      <c r="E35" s="357"/>
      <c r="F35" s="218" t="s">
        <v>456</v>
      </c>
      <c r="G35" s="210">
        <v>105449</v>
      </c>
      <c r="H35" s="359"/>
      <c r="I35" s="347"/>
    </row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t="15.75" thickBot="1" x14ac:dyDescent="0.3"/>
    <row r="42" spans="1:9" ht="15.75" thickBot="1" x14ac:dyDescent="0.3">
      <c r="A42" s="307" t="s">
        <v>457</v>
      </c>
      <c r="B42" s="308"/>
      <c r="C42" s="308"/>
      <c r="D42" s="308"/>
      <c r="E42" s="308"/>
      <c r="F42" s="308"/>
      <c r="G42" s="308"/>
      <c r="H42" s="308"/>
      <c r="I42" s="306"/>
    </row>
    <row r="43" spans="1:9" ht="15.75" thickBot="1" x14ac:dyDescent="0.3">
      <c r="G43" s="178"/>
    </row>
    <row r="44" spans="1:9" ht="15" customHeight="1" x14ac:dyDescent="0.25">
      <c r="A44" s="313">
        <v>1</v>
      </c>
      <c r="B44" s="316" t="s">
        <v>458</v>
      </c>
      <c r="C44" s="316" t="s">
        <v>459</v>
      </c>
      <c r="D44" s="316" t="s">
        <v>460</v>
      </c>
      <c r="E44" s="320">
        <v>0.95</v>
      </c>
      <c r="F44" s="203"/>
      <c r="G44" s="234">
        <f>(G46+G48-G45-G47)/G48</f>
        <v>1.0198756074552866</v>
      </c>
      <c r="H44" s="351" t="s">
        <v>461</v>
      </c>
      <c r="I44" s="354"/>
    </row>
    <row r="45" spans="1:9" ht="15" customHeight="1" x14ac:dyDescent="0.25">
      <c r="A45" s="314"/>
      <c r="B45" s="317"/>
      <c r="C45" s="317"/>
      <c r="D45" s="317"/>
      <c r="E45" s="321"/>
      <c r="F45" s="213" t="s">
        <v>462</v>
      </c>
      <c r="G45" s="206">
        <v>883360</v>
      </c>
      <c r="H45" s="352"/>
      <c r="I45" s="355"/>
    </row>
    <row r="46" spans="1:9" ht="15" customHeight="1" x14ac:dyDescent="0.25">
      <c r="A46" s="314"/>
      <c r="B46" s="317"/>
      <c r="C46" s="317"/>
      <c r="D46" s="317"/>
      <c r="E46" s="321"/>
      <c r="F46" s="213" t="s">
        <v>463</v>
      </c>
      <c r="G46" s="206">
        <v>969566</v>
      </c>
      <c r="H46" s="352"/>
      <c r="I46" s="355"/>
    </row>
    <row r="47" spans="1:9" ht="15" customHeight="1" x14ac:dyDescent="0.25">
      <c r="A47" s="314"/>
      <c r="B47" s="317"/>
      <c r="C47" s="317"/>
      <c r="D47" s="317"/>
      <c r="E47" s="321"/>
      <c r="F47" s="213" t="s">
        <v>464</v>
      </c>
      <c r="G47" s="206">
        <v>15033</v>
      </c>
      <c r="H47" s="352"/>
      <c r="I47" s="355"/>
    </row>
    <row r="48" spans="1:9" ht="15.75" customHeight="1" thickBot="1" x14ac:dyDescent="0.3">
      <c r="A48" s="348"/>
      <c r="B48" s="349"/>
      <c r="C48" s="349"/>
      <c r="D48" s="349"/>
      <c r="E48" s="350"/>
      <c r="F48" s="209" t="s">
        <v>465</v>
      </c>
      <c r="G48" s="210">
        <v>3580922</v>
      </c>
      <c r="H48" s="353"/>
      <c r="I48" s="356"/>
    </row>
    <row r="49" spans="1:9" ht="15.75" thickBot="1" x14ac:dyDescent="0.3"/>
    <row r="50" spans="1:9" ht="15" customHeight="1" x14ac:dyDescent="0.25">
      <c r="A50" s="386">
        <v>2</v>
      </c>
      <c r="B50" s="389" t="s">
        <v>466</v>
      </c>
      <c r="C50" s="377" t="s">
        <v>467</v>
      </c>
      <c r="D50" s="377" t="s">
        <v>468</v>
      </c>
      <c r="E50" s="320">
        <v>1</v>
      </c>
      <c r="F50" s="211"/>
      <c r="G50" s="219">
        <f>G51/G52</f>
        <v>5.0276919372316091E-2</v>
      </c>
      <c r="H50" s="383" t="s">
        <v>461</v>
      </c>
      <c r="I50" s="371"/>
    </row>
    <row r="51" spans="1:9" ht="15" customHeight="1" x14ac:dyDescent="0.25">
      <c r="A51" s="387"/>
      <c r="B51" s="390"/>
      <c r="C51" s="378"/>
      <c r="D51" s="378"/>
      <c r="E51" s="321"/>
      <c r="F51" s="217" t="s">
        <v>469</v>
      </c>
      <c r="G51" s="206">
        <v>15033</v>
      </c>
      <c r="H51" s="384"/>
      <c r="I51" s="372"/>
    </row>
    <row r="52" spans="1:9" ht="26.25" thickBot="1" x14ac:dyDescent="0.3">
      <c r="A52" s="388"/>
      <c r="B52" s="391"/>
      <c r="C52" s="379"/>
      <c r="D52" s="379"/>
      <c r="E52" s="350"/>
      <c r="F52" s="218" t="s">
        <v>470</v>
      </c>
      <c r="G52" s="210">
        <v>299004</v>
      </c>
      <c r="H52" s="385"/>
      <c r="I52" s="373"/>
    </row>
    <row r="53" spans="1:9" ht="15.75" thickBot="1" x14ac:dyDescent="0.3"/>
    <row r="54" spans="1:9" ht="15" customHeight="1" x14ac:dyDescent="0.25">
      <c r="A54" s="374">
        <v>3</v>
      </c>
      <c r="B54" s="377" t="s">
        <v>471</v>
      </c>
      <c r="C54" s="377" t="s">
        <v>472</v>
      </c>
      <c r="D54" s="377" t="s">
        <v>473</v>
      </c>
      <c r="E54" s="380" t="s">
        <v>474</v>
      </c>
      <c r="F54" s="211"/>
      <c r="G54" s="219">
        <f>(((G55-G56)/G57)*365)</f>
        <v>59.562855599758947</v>
      </c>
      <c r="H54" s="383" t="s">
        <v>475</v>
      </c>
      <c r="I54" s="371"/>
    </row>
    <row r="55" spans="1:9" ht="15" customHeight="1" x14ac:dyDescent="0.25">
      <c r="A55" s="375"/>
      <c r="B55" s="378"/>
      <c r="C55" s="378"/>
      <c r="D55" s="378"/>
      <c r="E55" s="381"/>
      <c r="F55" s="213" t="s">
        <v>476</v>
      </c>
      <c r="G55" s="206">
        <v>883360</v>
      </c>
      <c r="H55" s="384"/>
      <c r="I55" s="372"/>
    </row>
    <row r="56" spans="1:9" ht="15.75" customHeight="1" thickBot="1" x14ac:dyDescent="0.3">
      <c r="A56" s="375"/>
      <c r="B56" s="378"/>
      <c r="C56" s="378"/>
      <c r="D56" s="378"/>
      <c r="E56" s="381"/>
      <c r="F56" s="213" t="s">
        <v>477</v>
      </c>
      <c r="G56" s="210">
        <v>299004</v>
      </c>
      <c r="H56" s="384"/>
      <c r="I56" s="372"/>
    </row>
    <row r="57" spans="1:9" ht="15.75" customHeight="1" thickBot="1" x14ac:dyDescent="0.3">
      <c r="A57" s="376"/>
      <c r="B57" s="379"/>
      <c r="C57" s="379"/>
      <c r="D57" s="379"/>
      <c r="E57" s="382"/>
      <c r="F57" s="209" t="s">
        <v>465</v>
      </c>
      <c r="G57" s="210">
        <v>3580922</v>
      </c>
      <c r="H57" s="385"/>
      <c r="I57" s="373"/>
    </row>
    <row r="58" spans="1:9" ht="15.75" thickBot="1" x14ac:dyDescent="0.3"/>
    <row r="59" spans="1:9" ht="15.75" thickBot="1" x14ac:dyDescent="0.3">
      <c r="A59" s="307" t="s">
        <v>478</v>
      </c>
      <c r="B59" s="308"/>
      <c r="C59" s="308"/>
      <c r="D59" s="308"/>
      <c r="E59" s="308"/>
      <c r="F59" s="308"/>
      <c r="G59" s="308"/>
      <c r="H59" s="308"/>
      <c r="I59" s="306"/>
    </row>
    <row r="60" spans="1:9" ht="15.75" thickBot="1" x14ac:dyDescent="0.3">
      <c r="G60" s="178"/>
    </row>
    <row r="61" spans="1:9" x14ac:dyDescent="0.25">
      <c r="A61" s="330">
        <v>1</v>
      </c>
      <c r="B61" s="362" t="s">
        <v>479</v>
      </c>
      <c r="C61" s="362" t="s">
        <v>480</v>
      </c>
      <c r="D61" s="362" t="s">
        <v>481</v>
      </c>
      <c r="E61" s="362" t="s">
        <v>482</v>
      </c>
      <c r="F61" s="172"/>
      <c r="G61" s="179">
        <f>((G62-G63-G64+G65)/(G66/12))</f>
        <v>0.49728921805472481</v>
      </c>
      <c r="H61" s="365" t="s">
        <v>483</v>
      </c>
      <c r="I61" s="368"/>
    </row>
    <row r="62" spans="1:9" x14ac:dyDescent="0.25">
      <c r="A62" s="360"/>
      <c r="B62" s="363"/>
      <c r="C62" s="363"/>
      <c r="D62" s="363"/>
      <c r="E62" s="363"/>
      <c r="F62" s="173" t="s">
        <v>484</v>
      </c>
      <c r="G62" s="161">
        <v>186355</v>
      </c>
      <c r="H62" s="366"/>
      <c r="I62" s="369"/>
    </row>
    <row r="63" spans="1:9" x14ac:dyDescent="0.25">
      <c r="A63" s="360"/>
      <c r="B63" s="363"/>
      <c r="C63" s="363"/>
      <c r="D63" s="363"/>
      <c r="E63" s="363"/>
      <c r="F63" s="173" t="s">
        <v>485</v>
      </c>
      <c r="G63" s="161">
        <v>4695</v>
      </c>
      <c r="H63" s="366"/>
      <c r="I63" s="369"/>
    </row>
    <row r="64" spans="1:9" x14ac:dyDescent="0.25">
      <c r="A64" s="360"/>
      <c r="B64" s="363"/>
      <c r="C64" s="363"/>
      <c r="D64" s="363"/>
      <c r="E64" s="363"/>
      <c r="F64" s="173" t="s">
        <v>486</v>
      </c>
      <c r="G64" s="161">
        <v>0</v>
      </c>
      <c r="H64" s="366"/>
      <c r="I64" s="369"/>
    </row>
    <row r="65" spans="1:9" x14ac:dyDescent="0.25">
      <c r="A65" s="360"/>
      <c r="B65" s="363"/>
      <c r="C65" s="363"/>
      <c r="D65" s="363"/>
      <c r="E65" s="363"/>
      <c r="F65" s="173" t="s">
        <v>487</v>
      </c>
      <c r="G65" s="161">
        <v>0</v>
      </c>
      <c r="H65" s="366"/>
      <c r="I65" s="369"/>
    </row>
    <row r="66" spans="1:9" ht="38.1" customHeight="1" thickBot="1" x14ac:dyDescent="0.3">
      <c r="A66" s="361"/>
      <c r="B66" s="364"/>
      <c r="C66" s="364"/>
      <c r="D66" s="364"/>
      <c r="E66" s="364"/>
      <c r="F66" s="177" t="s">
        <v>488</v>
      </c>
      <c r="G66" s="180">
        <v>4383606</v>
      </c>
      <c r="H66" s="367"/>
      <c r="I66" s="370"/>
    </row>
    <row r="67" spans="1:9" ht="15.75" thickBot="1" x14ac:dyDescent="0.3"/>
    <row r="68" spans="1:9" x14ac:dyDescent="0.25">
      <c r="A68" s="403">
        <v>2</v>
      </c>
      <c r="B68" s="394" t="s">
        <v>489</v>
      </c>
      <c r="C68" s="394" t="s">
        <v>490</v>
      </c>
      <c r="D68" s="394" t="s">
        <v>491</v>
      </c>
      <c r="E68" s="394" t="s">
        <v>492</v>
      </c>
      <c r="F68" s="172"/>
      <c r="G68" s="181">
        <f>G69/G70</f>
        <v>1.7404043231914359</v>
      </c>
      <c r="H68" s="406" t="s">
        <v>483</v>
      </c>
      <c r="I68" s="371"/>
    </row>
    <row r="69" spans="1:9" x14ac:dyDescent="0.25">
      <c r="A69" s="404"/>
      <c r="B69" s="395"/>
      <c r="C69" s="395"/>
      <c r="D69" s="395"/>
      <c r="E69" s="395"/>
      <c r="F69" s="173" t="s">
        <v>493</v>
      </c>
      <c r="G69" s="161">
        <v>1355225</v>
      </c>
      <c r="H69" s="407"/>
      <c r="I69" s="328"/>
    </row>
    <row r="70" spans="1:9" ht="15.75" thickBot="1" x14ac:dyDescent="0.3">
      <c r="A70" s="405"/>
      <c r="B70" s="396"/>
      <c r="C70" s="396"/>
      <c r="D70" s="396"/>
      <c r="E70" s="396"/>
      <c r="F70" s="163" t="s">
        <v>494</v>
      </c>
      <c r="G70" s="164">
        <v>778684</v>
      </c>
      <c r="H70" s="408"/>
      <c r="I70" s="329"/>
    </row>
    <row r="71" spans="1:9" ht="15.75" thickBot="1" x14ac:dyDescent="0.3"/>
    <row r="72" spans="1:9" ht="15.75" thickBot="1" x14ac:dyDescent="0.3">
      <c r="A72" s="307" t="s">
        <v>495</v>
      </c>
      <c r="B72" s="308"/>
      <c r="C72" s="308"/>
      <c r="D72" s="308"/>
      <c r="E72" s="308"/>
      <c r="F72" s="308"/>
      <c r="G72" s="308"/>
      <c r="H72" s="308"/>
      <c r="I72" s="306"/>
    </row>
    <row r="73" spans="1:9" ht="15.75" thickBot="1" x14ac:dyDescent="0.3">
      <c r="G73" s="178"/>
    </row>
    <row r="74" spans="1:9" ht="15.75" hidden="1" thickBot="1" x14ac:dyDescent="0.3">
      <c r="A74" s="374">
        <v>1</v>
      </c>
      <c r="B74" s="394" t="s">
        <v>496</v>
      </c>
      <c r="C74" s="394" t="s">
        <v>497</v>
      </c>
      <c r="D74" s="394" t="s">
        <v>498</v>
      </c>
      <c r="E74" s="397" t="s">
        <v>499</v>
      </c>
      <c r="F74" s="172"/>
      <c r="G74" s="182">
        <f>(G75+G76)/(G78+G77)</f>
        <v>8.0882352941176475E-2</v>
      </c>
      <c r="H74" s="400" t="s">
        <v>500</v>
      </c>
      <c r="I74" s="371"/>
    </row>
    <row r="75" spans="1:9" ht="15.75" hidden="1" thickBot="1" x14ac:dyDescent="0.3">
      <c r="A75" s="392"/>
      <c r="B75" s="395"/>
      <c r="C75" s="395"/>
      <c r="D75" s="395"/>
      <c r="E75" s="398"/>
      <c r="F75" s="173" t="s">
        <v>501</v>
      </c>
      <c r="G75" s="161">
        <v>900</v>
      </c>
      <c r="H75" s="401"/>
      <c r="I75" s="328"/>
    </row>
    <row r="76" spans="1:9" ht="15.75" hidden="1" thickBot="1" x14ac:dyDescent="0.3">
      <c r="A76" s="392"/>
      <c r="B76" s="395"/>
      <c r="C76" s="395"/>
      <c r="D76" s="395"/>
      <c r="E76" s="398"/>
      <c r="F76" s="173" t="s">
        <v>502</v>
      </c>
      <c r="G76" s="161">
        <v>200</v>
      </c>
      <c r="H76" s="401"/>
      <c r="I76" s="328"/>
    </row>
    <row r="77" spans="1:9" ht="15.75" hidden="1" thickBot="1" x14ac:dyDescent="0.3">
      <c r="A77" s="392"/>
      <c r="B77" s="395"/>
      <c r="C77" s="395"/>
      <c r="D77" s="395"/>
      <c r="E77" s="398"/>
      <c r="F77" s="183" t="s">
        <v>440</v>
      </c>
      <c r="G77" s="162">
        <v>13500</v>
      </c>
      <c r="H77" s="401"/>
      <c r="I77" s="328"/>
    </row>
    <row r="78" spans="1:9" ht="15.75" hidden="1" thickBot="1" x14ac:dyDescent="0.3">
      <c r="A78" s="393"/>
      <c r="B78" s="396"/>
      <c r="C78" s="396"/>
      <c r="D78" s="396"/>
      <c r="E78" s="399"/>
      <c r="F78" s="184" t="s">
        <v>441</v>
      </c>
      <c r="G78" s="164">
        <v>100</v>
      </c>
      <c r="H78" s="402"/>
      <c r="I78" s="329"/>
    </row>
    <row r="79" spans="1:9" ht="15.75" hidden="1" thickBot="1" x14ac:dyDescent="0.3"/>
    <row r="80" spans="1:9" ht="15" customHeight="1" x14ac:dyDescent="0.25">
      <c r="A80" s="374">
        <v>2</v>
      </c>
      <c r="B80" s="377" t="s">
        <v>503</v>
      </c>
      <c r="C80" s="377" t="s">
        <v>504</v>
      </c>
      <c r="D80" s="377" t="s">
        <v>505</v>
      </c>
      <c r="E80" s="416">
        <v>0.45</v>
      </c>
      <c r="F80" s="211"/>
      <c r="G80" s="233">
        <f>G81/(G82-G83)</f>
        <v>0.38346048162637547</v>
      </c>
      <c r="H80" s="417" t="s">
        <v>506</v>
      </c>
      <c r="I80" s="371"/>
    </row>
    <row r="81" spans="1:9" ht="15" customHeight="1" x14ac:dyDescent="0.25">
      <c r="A81" s="392"/>
      <c r="B81" s="414"/>
      <c r="C81" s="414"/>
      <c r="D81" s="414"/>
      <c r="E81" s="322"/>
      <c r="F81" s="213" t="s">
        <v>507</v>
      </c>
      <c r="G81" s="206">
        <v>1748742</v>
      </c>
      <c r="H81" s="418"/>
      <c r="I81" s="328"/>
    </row>
    <row r="82" spans="1:9" ht="15" customHeight="1" x14ac:dyDescent="0.25">
      <c r="A82" s="392"/>
      <c r="B82" s="414"/>
      <c r="C82" s="414"/>
      <c r="D82" s="414"/>
      <c r="E82" s="322"/>
      <c r="F82" s="232" t="s">
        <v>508</v>
      </c>
      <c r="G82" s="208">
        <v>5114349</v>
      </c>
      <c r="H82" s="418"/>
      <c r="I82" s="328"/>
    </row>
    <row r="83" spans="1:9" ht="48" customHeight="1" thickBot="1" x14ac:dyDescent="0.3">
      <c r="A83" s="393"/>
      <c r="B83" s="415"/>
      <c r="C83" s="415"/>
      <c r="D83" s="415"/>
      <c r="E83" s="357"/>
      <c r="F83" s="209" t="s">
        <v>509</v>
      </c>
      <c r="G83" s="210">
        <v>553926</v>
      </c>
      <c r="H83" s="419"/>
      <c r="I83" s="329"/>
    </row>
    <row r="85" spans="1:9" hidden="1" x14ac:dyDescent="0.25"/>
    <row r="86" spans="1:9" hidden="1" x14ac:dyDescent="0.25"/>
    <row r="87" spans="1:9" ht="15.75" hidden="1" thickBot="1" x14ac:dyDescent="0.3">
      <c r="A87" s="307" t="s">
        <v>510</v>
      </c>
      <c r="B87" s="308"/>
      <c r="C87" s="308"/>
      <c r="D87" s="308"/>
      <c r="E87" s="308"/>
      <c r="F87" s="308"/>
      <c r="G87" s="308"/>
      <c r="H87" s="308"/>
      <c r="I87" s="306"/>
    </row>
    <row r="88" spans="1:9" hidden="1" x14ac:dyDescent="0.25">
      <c r="G88" s="178"/>
    </row>
    <row r="89" spans="1:9" hidden="1" x14ac:dyDescent="0.25">
      <c r="A89" s="374">
        <v>1</v>
      </c>
      <c r="B89" s="394" t="s">
        <v>511</v>
      </c>
      <c r="C89" s="394" t="s">
        <v>512</v>
      </c>
      <c r="D89" s="394" t="s">
        <v>513</v>
      </c>
      <c r="E89" s="397">
        <v>1</v>
      </c>
      <c r="F89" s="172"/>
      <c r="G89" s="185">
        <f>((G90-G91+G92+G93-G94)/(G95-G100-G96-G97-G98-G99))</f>
        <v>1.1000000000000001</v>
      </c>
      <c r="H89" s="411" t="s">
        <v>506</v>
      </c>
      <c r="I89" s="371"/>
    </row>
    <row r="90" spans="1:9" hidden="1" x14ac:dyDescent="0.25">
      <c r="A90" s="392"/>
      <c r="B90" s="395"/>
      <c r="C90" s="395"/>
      <c r="D90" s="395"/>
      <c r="E90" s="409"/>
      <c r="F90" s="173" t="s">
        <v>514</v>
      </c>
      <c r="G90" s="161">
        <v>1500</v>
      </c>
      <c r="H90" s="412"/>
      <c r="I90" s="328"/>
    </row>
    <row r="91" spans="1:9" hidden="1" x14ac:dyDescent="0.25">
      <c r="A91" s="392"/>
      <c r="B91" s="395"/>
      <c r="C91" s="395"/>
      <c r="D91" s="395"/>
      <c r="E91" s="409"/>
      <c r="F91" s="173" t="s">
        <v>515</v>
      </c>
      <c r="G91" s="161">
        <v>100</v>
      </c>
      <c r="H91" s="412"/>
      <c r="I91" s="328"/>
    </row>
    <row r="92" spans="1:9" hidden="1" x14ac:dyDescent="0.25">
      <c r="A92" s="392"/>
      <c r="B92" s="395"/>
      <c r="C92" s="395"/>
      <c r="D92" s="395"/>
      <c r="E92" s="409"/>
      <c r="F92" s="173" t="s">
        <v>516</v>
      </c>
      <c r="G92" s="161">
        <v>100</v>
      </c>
      <c r="H92" s="412"/>
      <c r="I92" s="328"/>
    </row>
    <row r="93" spans="1:9" hidden="1" x14ac:dyDescent="0.25">
      <c r="A93" s="392"/>
      <c r="B93" s="395"/>
      <c r="C93" s="395"/>
      <c r="D93" s="395"/>
      <c r="E93" s="409"/>
      <c r="F93" s="173" t="s">
        <v>517</v>
      </c>
      <c r="G93" s="161">
        <v>100</v>
      </c>
      <c r="H93" s="412"/>
      <c r="I93" s="328"/>
    </row>
    <row r="94" spans="1:9" hidden="1" x14ac:dyDescent="0.25">
      <c r="A94" s="392"/>
      <c r="B94" s="395"/>
      <c r="C94" s="395"/>
      <c r="D94" s="395"/>
      <c r="E94" s="409"/>
      <c r="F94" s="173" t="s">
        <v>518</v>
      </c>
      <c r="G94" s="161">
        <v>500</v>
      </c>
      <c r="H94" s="412"/>
      <c r="I94" s="328"/>
    </row>
    <row r="95" spans="1:9" hidden="1" x14ac:dyDescent="0.25">
      <c r="A95" s="392"/>
      <c r="B95" s="395"/>
      <c r="C95" s="395"/>
      <c r="D95" s="395"/>
      <c r="E95" s="409"/>
      <c r="F95" s="173" t="s">
        <v>519</v>
      </c>
      <c r="G95" s="161">
        <v>1400</v>
      </c>
      <c r="H95" s="412"/>
      <c r="I95" s="328"/>
    </row>
    <row r="96" spans="1:9" hidden="1" x14ac:dyDescent="0.25">
      <c r="A96" s="392"/>
      <c r="B96" s="395"/>
      <c r="C96" s="395"/>
      <c r="D96" s="395"/>
      <c r="E96" s="409"/>
      <c r="F96" s="183" t="s">
        <v>520</v>
      </c>
      <c r="G96" s="162">
        <v>0</v>
      </c>
      <c r="H96" s="412"/>
      <c r="I96" s="328"/>
    </row>
    <row r="97" spans="1:9" hidden="1" x14ac:dyDescent="0.25">
      <c r="A97" s="392"/>
      <c r="B97" s="395"/>
      <c r="C97" s="395"/>
      <c r="D97" s="395"/>
      <c r="E97" s="409"/>
      <c r="F97" s="183" t="s">
        <v>521</v>
      </c>
      <c r="G97" s="162">
        <v>0</v>
      </c>
      <c r="H97" s="412"/>
      <c r="I97" s="328"/>
    </row>
    <row r="98" spans="1:9" hidden="1" x14ac:dyDescent="0.25">
      <c r="A98" s="392"/>
      <c r="B98" s="395"/>
      <c r="C98" s="395"/>
      <c r="D98" s="395"/>
      <c r="E98" s="409"/>
      <c r="F98" s="183" t="s">
        <v>522</v>
      </c>
      <c r="G98" s="162">
        <v>0</v>
      </c>
      <c r="H98" s="412"/>
      <c r="I98" s="328"/>
    </row>
    <row r="99" spans="1:9" hidden="1" x14ac:dyDescent="0.25">
      <c r="A99" s="392"/>
      <c r="B99" s="395"/>
      <c r="C99" s="395"/>
      <c r="D99" s="395"/>
      <c r="E99" s="409"/>
      <c r="F99" s="183" t="s">
        <v>523</v>
      </c>
      <c r="G99" s="162">
        <v>0</v>
      </c>
      <c r="H99" s="412"/>
      <c r="I99" s="328"/>
    </row>
    <row r="100" spans="1:9" ht="15.75" hidden="1" thickBot="1" x14ac:dyDescent="0.3">
      <c r="A100" s="393"/>
      <c r="B100" s="396"/>
      <c r="C100" s="396"/>
      <c r="D100" s="396"/>
      <c r="E100" s="410"/>
      <c r="F100" s="163" t="s">
        <v>524</v>
      </c>
      <c r="G100" s="164">
        <v>400</v>
      </c>
      <c r="H100" s="413"/>
      <c r="I100" s="329"/>
    </row>
    <row r="101" spans="1:9" ht="15.75" thickBot="1" x14ac:dyDescent="0.3"/>
    <row r="102" spans="1:9" ht="15.75" thickBot="1" x14ac:dyDescent="0.3">
      <c r="A102" s="304" t="s">
        <v>525</v>
      </c>
      <c r="B102" s="305"/>
      <c r="C102" s="305"/>
      <c r="D102" s="305"/>
      <c r="E102" s="305"/>
      <c r="F102" s="305"/>
      <c r="G102" s="305"/>
      <c r="H102" s="305"/>
      <c r="I102" s="306"/>
    </row>
    <row r="103" spans="1:9" ht="15.75" thickBot="1" x14ac:dyDescent="0.3"/>
    <row r="104" spans="1:9" ht="15.75" hidden="1" thickBot="1" x14ac:dyDescent="0.3">
      <c r="A104" s="307" t="s">
        <v>526</v>
      </c>
      <c r="B104" s="308"/>
      <c r="C104" s="308"/>
      <c r="D104" s="308"/>
      <c r="E104" s="308"/>
      <c r="F104" s="308"/>
      <c r="G104" s="308"/>
      <c r="H104" s="308"/>
      <c r="I104" s="306"/>
    </row>
    <row r="105" spans="1:9" ht="15.75" hidden="1" thickBot="1" x14ac:dyDescent="0.3">
      <c r="G105" s="178"/>
    </row>
    <row r="106" spans="1:9" ht="15.75" hidden="1" thickBot="1" x14ac:dyDescent="0.3">
      <c r="A106" s="374">
        <v>1</v>
      </c>
      <c r="B106" s="394" t="s">
        <v>527</v>
      </c>
      <c r="C106" s="394" t="s">
        <v>528</v>
      </c>
      <c r="D106" s="394" t="s">
        <v>529</v>
      </c>
      <c r="E106" s="426" t="s">
        <v>530</v>
      </c>
      <c r="F106" s="172"/>
      <c r="G106" s="186">
        <f>(G107-(G111+G110-G108))/G107</f>
        <v>0.35499999999999998</v>
      </c>
      <c r="H106" s="411" t="s">
        <v>531</v>
      </c>
      <c r="I106" s="371"/>
    </row>
    <row r="107" spans="1:9" ht="15.75" hidden="1" thickBot="1" x14ac:dyDescent="0.3">
      <c r="A107" s="422"/>
      <c r="B107" s="424"/>
      <c r="C107" s="424"/>
      <c r="D107" s="424"/>
      <c r="E107" s="427"/>
      <c r="F107" s="173" t="s">
        <v>508</v>
      </c>
      <c r="G107" s="187">
        <v>200000</v>
      </c>
      <c r="H107" s="429"/>
      <c r="I107" s="431"/>
    </row>
    <row r="108" spans="1:9" ht="15.75" hidden="1" thickBot="1" x14ac:dyDescent="0.3">
      <c r="A108" s="422"/>
      <c r="B108" s="424"/>
      <c r="C108" s="424"/>
      <c r="D108" s="424"/>
      <c r="E108" s="427"/>
      <c r="F108" s="433" t="s">
        <v>532</v>
      </c>
      <c r="G108" s="420">
        <v>1000</v>
      </c>
      <c r="H108" s="429"/>
      <c r="I108" s="431"/>
    </row>
    <row r="109" spans="1:9" ht="15.75" hidden="1" thickBot="1" x14ac:dyDescent="0.3">
      <c r="A109" s="422"/>
      <c r="B109" s="424"/>
      <c r="C109" s="424"/>
      <c r="D109" s="424"/>
      <c r="E109" s="427"/>
      <c r="F109" s="434"/>
      <c r="G109" s="421"/>
      <c r="H109" s="429"/>
      <c r="I109" s="431"/>
    </row>
    <row r="110" spans="1:9" ht="15.75" hidden="1" thickBot="1" x14ac:dyDescent="0.3">
      <c r="A110" s="422"/>
      <c r="B110" s="424"/>
      <c r="C110" s="424"/>
      <c r="D110" s="424"/>
      <c r="E110" s="427"/>
      <c r="F110" s="188" t="s">
        <v>440</v>
      </c>
      <c r="G110" s="161">
        <v>100000</v>
      </c>
      <c r="H110" s="429"/>
      <c r="I110" s="431"/>
    </row>
    <row r="111" spans="1:9" ht="15.75" hidden="1" thickBot="1" x14ac:dyDescent="0.3">
      <c r="A111" s="423"/>
      <c r="B111" s="425"/>
      <c r="C111" s="425"/>
      <c r="D111" s="425"/>
      <c r="E111" s="428"/>
      <c r="F111" s="184" t="s">
        <v>441</v>
      </c>
      <c r="G111" s="189">
        <v>30000</v>
      </c>
      <c r="H111" s="430"/>
      <c r="I111" s="432"/>
    </row>
    <row r="112" spans="1:9" ht="15.75" hidden="1" thickBot="1" x14ac:dyDescent="0.3"/>
    <row r="113" spans="1:9" ht="15.75" hidden="1" thickBot="1" x14ac:dyDescent="0.3">
      <c r="A113" s="374">
        <v>2</v>
      </c>
      <c r="B113" s="394" t="s">
        <v>533</v>
      </c>
      <c r="C113" s="394" t="s">
        <v>534</v>
      </c>
      <c r="D113" s="394" t="s">
        <v>535</v>
      </c>
      <c r="E113" s="426" t="s">
        <v>536</v>
      </c>
      <c r="F113" s="172"/>
      <c r="G113" s="185">
        <f>(G114-G115)/G114</f>
        <v>0.1</v>
      </c>
      <c r="H113" s="411" t="s">
        <v>531</v>
      </c>
      <c r="I113" s="371"/>
    </row>
    <row r="114" spans="1:9" ht="15.75" hidden="1" thickBot="1" x14ac:dyDescent="0.3">
      <c r="A114" s="422"/>
      <c r="B114" s="424"/>
      <c r="C114" s="424"/>
      <c r="D114" s="424"/>
      <c r="E114" s="427"/>
      <c r="F114" s="173" t="s">
        <v>537</v>
      </c>
      <c r="G114" s="161">
        <v>10000</v>
      </c>
      <c r="H114" s="429"/>
      <c r="I114" s="431"/>
    </row>
    <row r="115" spans="1:9" ht="15.75" hidden="1" thickBot="1" x14ac:dyDescent="0.3">
      <c r="A115" s="423"/>
      <c r="B115" s="425"/>
      <c r="C115" s="425"/>
      <c r="D115" s="425"/>
      <c r="E115" s="428"/>
      <c r="F115" s="163" t="s">
        <v>538</v>
      </c>
      <c r="G115" s="164">
        <v>9000</v>
      </c>
      <c r="H115" s="430"/>
      <c r="I115" s="432"/>
    </row>
    <row r="116" spans="1:9" ht="15.75" hidden="1" thickBot="1" x14ac:dyDescent="0.3"/>
    <row r="117" spans="1:9" ht="15.75" hidden="1" thickBot="1" x14ac:dyDescent="0.3">
      <c r="A117" s="374">
        <v>3</v>
      </c>
      <c r="B117" s="394" t="s">
        <v>539</v>
      </c>
      <c r="C117" s="394" t="s">
        <v>540</v>
      </c>
      <c r="D117" s="394" t="s">
        <v>541</v>
      </c>
      <c r="E117" s="426" t="s">
        <v>530</v>
      </c>
      <c r="F117" s="172"/>
      <c r="G117" s="185">
        <f>(G118-G119)/G118</f>
        <v>-0.25</v>
      </c>
      <c r="H117" s="411" t="s">
        <v>542</v>
      </c>
      <c r="I117" s="371"/>
    </row>
    <row r="118" spans="1:9" ht="15.75" hidden="1" thickBot="1" x14ac:dyDescent="0.3">
      <c r="A118" s="422"/>
      <c r="B118" s="424"/>
      <c r="C118" s="424"/>
      <c r="D118" s="424"/>
      <c r="E118" s="427"/>
      <c r="F118" s="173" t="s">
        <v>543</v>
      </c>
      <c r="G118" s="161">
        <v>200000</v>
      </c>
      <c r="H118" s="429"/>
      <c r="I118" s="431"/>
    </row>
    <row r="119" spans="1:9" ht="15.75" hidden="1" thickBot="1" x14ac:dyDescent="0.3">
      <c r="A119" s="423"/>
      <c r="B119" s="425"/>
      <c r="C119" s="425"/>
      <c r="D119" s="425"/>
      <c r="E119" s="428"/>
      <c r="F119" s="163" t="s">
        <v>544</v>
      </c>
      <c r="G119" s="164">
        <v>250000</v>
      </c>
      <c r="H119" s="430"/>
      <c r="I119" s="432"/>
    </row>
    <row r="120" spans="1:9" ht="15.75" hidden="1" thickBot="1" x14ac:dyDescent="0.3"/>
    <row r="121" spans="1:9" ht="15.75" hidden="1" thickBot="1" x14ac:dyDescent="0.3">
      <c r="A121" s="374">
        <v>4</v>
      </c>
      <c r="B121" s="394" t="s">
        <v>545</v>
      </c>
      <c r="C121" s="394" t="s">
        <v>546</v>
      </c>
      <c r="D121" s="394" t="s">
        <v>547</v>
      </c>
      <c r="E121" s="426" t="s">
        <v>530</v>
      </c>
      <c r="F121" s="172"/>
      <c r="G121" s="185">
        <f>(G122-G123)/G122</f>
        <v>0</v>
      </c>
      <c r="H121" s="411" t="s">
        <v>548</v>
      </c>
      <c r="I121" s="371"/>
    </row>
    <row r="122" spans="1:9" ht="15.75" hidden="1" thickBot="1" x14ac:dyDescent="0.3">
      <c r="A122" s="422"/>
      <c r="B122" s="424"/>
      <c r="C122" s="424"/>
      <c r="D122" s="424"/>
      <c r="E122" s="427"/>
      <c r="F122" s="173" t="s">
        <v>549</v>
      </c>
      <c r="G122" s="161">
        <v>20000</v>
      </c>
      <c r="H122" s="429"/>
      <c r="I122" s="431"/>
    </row>
    <row r="123" spans="1:9" ht="15.75" hidden="1" thickBot="1" x14ac:dyDescent="0.3">
      <c r="A123" s="423"/>
      <c r="B123" s="425"/>
      <c r="C123" s="425"/>
      <c r="D123" s="425"/>
      <c r="E123" s="428"/>
      <c r="F123" s="163" t="s">
        <v>550</v>
      </c>
      <c r="G123" s="164">
        <v>20000</v>
      </c>
      <c r="H123" s="430"/>
      <c r="I123" s="432"/>
    </row>
    <row r="124" spans="1:9" ht="15.75" hidden="1" thickBot="1" x14ac:dyDescent="0.3"/>
    <row r="125" spans="1:9" ht="15.75" hidden="1" thickBot="1" x14ac:dyDescent="0.3"/>
    <row r="126" spans="1:9" ht="15.75" hidden="1" thickBot="1" x14ac:dyDescent="0.3"/>
    <row r="127" spans="1:9" ht="15.75" hidden="1" thickBot="1" x14ac:dyDescent="0.3"/>
    <row r="128" spans="1:9" ht="15.75" hidden="1" thickBot="1" x14ac:dyDescent="0.3">
      <c r="A128" s="374">
        <v>5</v>
      </c>
      <c r="B128" s="394" t="s">
        <v>551</v>
      </c>
      <c r="C128" s="394" t="s">
        <v>552</v>
      </c>
      <c r="D128" s="394" t="s">
        <v>553</v>
      </c>
      <c r="E128" s="426" t="s">
        <v>530</v>
      </c>
      <c r="F128" s="172"/>
      <c r="G128" s="190">
        <f>(G129-G130)/G129</f>
        <v>-1.5</v>
      </c>
      <c r="H128" s="411" t="s">
        <v>548</v>
      </c>
      <c r="I128" s="371"/>
    </row>
    <row r="129" spans="1:9" ht="26.25" hidden="1" thickBot="1" x14ac:dyDescent="0.3">
      <c r="A129" s="422"/>
      <c r="B129" s="424"/>
      <c r="C129" s="424"/>
      <c r="D129" s="424"/>
      <c r="E129" s="427"/>
      <c r="F129" s="176" t="s">
        <v>554</v>
      </c>
      <c r="G129" s="161">
        <v>20000</v>
      </c>
      <c r="H129" s="429"/>
      <c r="I129" s="431"/>
    </row>
    <row r="130" spans="1:9" ht="26.25" hidden="1" thickBot="1" x14ac:dyDescent="0.3">
      <c r="A130" s="423"/>
      <c r="B130" s="425"/>
      <c r="C130" s="425"/>
      <c r="D130" s="425"/>
      <c r="E130" s="428"/>
      <c r="F130" s="177" t="s">
        <v>555</v>
      </c>
      <c r="G130" s="164">
        <v>50000</v>
      </c>
      <c r="H130" s="430"/>
      <c r="I130" s="432"/>
    </row>
    <row r="131" spans="1:9" ht="15.75" hidden="1" thickBot="1" x14ac:dyDescent="0.3">
      <c r="C131" s="150"/>
    </row>
    <row r="132" spans="1:9" ht="15.75" thickBot="1" x14ac:dyDescent="0.3">
      <c r="A132" s="307" t="s">
        <v>556</v>
      </c>
      <c r="B132" s="308"/>
      <c r="C132" s="308"/>
      <c r="D132" s="308"/>
      <c r="E132" s="308"/>
      <c r="F132" s="308"/>
      <c r="G132" s="308"/>
      <c r="H132" s="308"/>
      <c r="I132" s="306"/>
    </row>
    <row r="133" spans="1:9" ht="15.75" thickBot="1" x14ac:dyDescent="0.3">
      <c r="C133" s="150"/>
      <c r="G133" s="178"/>
    </row>
    <row r="134" spans="1:9" x14ac:dyDescent="0.25">
      <c r="A134" s="374">
        <v>1</v>
      </c>
      <c r="B134" s="394" t="s">
        <v>557</v>
      </c>
      <c r="C134" s="394" t="s">
        <v>558</v>
      </c>
      <c r="D134" s="394" t="s">
        <v>559</v>
      </c>
      <c r="E134" s="426" t="s">
        <v>560</v>
      </c>
      <c r="F134" s="172"/>
      <c r="G134" s="185">
        <f>(G135-G136)/G135</f>
        <v>8.0593634039660578E-2</v>
      </c>
      <c r="H134" s="411" t="s">
        <v>561</v>
      </c>
      <c r="I134" s="371"/>
    </row>
    <row r="135" spans="1:9" ht="25.5" x14ac:dyDescent="0.25">
      <c r="A135" s="422"/>
      <c r="B135" s="424"/>
      <c r="C135" s="424"/>
      <c r="D135" s="424"/>
      <c r="E135" s="427"/>
      <c r="F135" s="176" t="s">
        <v>562</v>
      </c>
      <c r="G135" s="161">
        <v>965039</v>
      </c>
      <c r="H135" s="429"/>
      <c r="I135" s="431"/>
    </row>
    <row r="136" spans="1:9" ht="42.95" customHeight="1" thickBot="1" x14ac:dyDescent="0.3">
      <c r="A136" s="423"/>
      <c r="B136" s="425"/>
      <c r="C136" s="425"/>
      <c r="D136" s="425"/>
      <c r="E136" s="428"/>
      <c r="F136" s="177" t="s">
        <v>563</v>
      </c>
      <c r="G136" s="164">
        <v>887263</v>
      </c>
      <c r="H136" s="430"/>
      <c r="I136" s="432"/>
    </row>
    <row r="137" spans="1:9" ht="15.75" thickBot="1" x14ac:dyDescent="0.3">
      <c r="C137" s="150"/>
    </row>
    <row r="138" spans="1:9" ht="15" customHeight="1" x14ac:dyDescent="0.25">
      <c r="A138" s="374">
        <v>2</v>
      </c>
      <c r="B138" s="377" t="s">
        <v>564</v>
      </c>
      <c r="C138" s="377" t="s">
        <v>565</v>
      </c>
      <c r="D138" s="377" t="s">
        <v>566</v>
      </c>
      <c r="E138" s="380" t="s">
        <v>567</v>
      </c>
      <c r="F138" s="211"/>
      <c r="G138" s="231">
        <f>(G139-G140)/G139</f>
        <v>0.565958910842426</v>
      </c>
      <c r="H138" s="438" t="s">
        <v>561</v>
      </c>
      <c r="I138" s="371"/>
    </row>
    <row r="139" spans="1:9" ht="25.5" x14ac:dyDescent="0.25">
      <c r="A139" s="422"/>
      <c r="B139" s="435"/>
      <c r="C139" s="435"/>
      <c r="D139" s="435"/>
      <c r="E139" s="437"/>
      <c r="F139" s="217" t="s">
        <v>568</v>
      </c>
      <c r="G139" s="206">
        <v>61038</v>
      </c>
      <c r="H139" s="439"/>
      <c r="I139" s="431"/>
    </row>
    <row r="140" spans="1:9" ht="38.450000000000003" customHeight="1" thickBot="1" x14ac:dyDescent="0.3">
      <c r="A140" s="423"/>
      <c r="B140" s="436"/>
      <c r="C140" s="436"/>
      <c r="D140" s="436"/>
      <c r="E140" s="323"/>
      <c r="F140" s="218" t="s">
        <v>569</v>
      </c>
      <c r="G140" s="210">
        <v>26493</v>
      </c>
      <c r="H140" s="440"/>
      <c r="I140" s="432"/>
    </row>
    <row r="141" spans="1:9" ht="15.75" thickBot="1" x14ac:dyDescent="0.3">
      <c r="C141" s="150"/>
    </row>
    <row r="142" spans="1:9" ht="15.75" thickBot="1" x14ac:dyDescent="0.3">
      <c r="A142" s="307" t="s">
        <v>570</v>
      </c>
      <c r="B142" s="308"/>
      <c r="C142" s="308"/>
      <c r="D142" s="308"/>
      <c r="E142" s="308"/>
      <c r="F142" s="308"/>
      <c r="G142" s="308"/>
      <c r="H142" s="308"/>
      <c r="I142" s="306"/>
    </row>
    <row r="143" spans="1:9" hidden="1" x14ac:dyDescent="0.25">
      <c r="C143" s="150"/>
      <c r="G143" s="178"/>
    </row>
    <row r="144" spans="1:9" hidden="1" x14ac:dyDescent="0.25">
      <c r="A144" s="374">
        <v>1</v>
      </c>
      <c r="B144" s="394" t="s">
        <v>571</v>
      </c>
      <c r="C144" s="394" t="s">
        <v>572</v>
      </c>
      <c r="D144" s="394" t="s">
        <v>573</v>
      </c>
      <c r="E144" s="426" t="s">
        <v>574</v>
      </c>
      <c r="F144" s="172"/>
      <c r="G144" s="191">
        <f>(G146-G145)/G145</f>
        <v>0.2</v>
      </c>
      <c r="H144" s="411" t="s">
        <v>575</v>
      </c>
      <c r="I144" s="371"/>
    </row>
    <row r="145" spans="1:9" ht="25.5" hidden="1" x14ac:dyDescent="0.25">
      <c r="A145" s="422"/>
      <c r="B145" s="424"/>
      <c r="C145" s="424"/>
      <c r="D145" s="424"/>
      <c r="E145" s="427"/>
      <c r="F145" s="176" t="s">
        <v>576</v>
      </c>
      <c r="G145" s="161">
        <v>50000</v>
      </c>
      <c r="H145" s="429"/>
      <c r="I145" s="431"/>
    </row>
    <row r="146" spans="1:9" ht="39.950000000000003" hidden="1" customHeight="1" thickBot="1" x14ac:dyDescent="0.3">
      <c r="A146" s="423"/>
      <c r="B146" s="425"/>
      <c r="C146" s="425"/>
      <c r="D146" s="425"/>
      <c r="E146" s="428"/>
      <c r="F146" s="177" t="s">
        <v>577</v>
      </c>
      <c r="G146" s="164">
        <v>60000</v>
      </c>
      <c r="H146" s="430"/>
      <c r="I146" s="432"/>
    </row>
    <row r="147" spans="1:9" ht="15.75" thickBot="1" x14ac:dyDescent="0.3">
      <c r="C147" s="150"/>
    </row>
    <row r="148" spans="1:9" ht="15" customHeight="1" x14ac:dyDescent="0.25">
      <c r="A148" s="374">
        <v>2</v>
      </c>
      <c r="B148" s="377" t="s">
        <v>578</v>
      </c>
      <c r="C148" s="377" t="s">
        <v>579</v>
      </c>
      <c r="D148" s="377" t="s">
        <v>580</v>
      </c>
      <c r="E148" s="443" t="s">
        <v>581</v>
      </c>
      <c r="F148" s="211"/>
      <c r="G148" s="229">
        <f>(G151-G150)/G150</f>
        <v>8.9037295627410043E-2</v>
      </c>
      <c r="H148" s="445" t="s">
        <v>582</v>
      </c>
      <c r="I148" s="354"/>
    </row>
    <row r="149" spans="1:9" x14ac:dyDescent="0.25">
      <c r="A149" s="422"/>
      <c r="B149" s="435"/>
      <c r="C149" s="435"/>
      <c r="D149" s="435"/>
      <c r="E149" s="437"/>
      <c r="F149" s="217" t="s">
        <v>583</v>
      </c>
      <c r="G149" s="230">
        <v>5.2999999999999999E-2</v>
      </c>
      <c r="H149" s="446"/>
      <c r="I149" s="355"/>
    </row>
    <row r="150" spans="1:9" x14ac:dyDescent="0.25">
      <c r="A150" s="422"/>
      <c r="B150" s="435"/>
      <c r="C150" s="435"/>
      <c r="D150" s="435"/>
      <c r="E150" s="437"/>
      <c r="F150" s="217" t="s">
        <v>584</v>
      </c>
      <c r="G150" s="208">
        <v>4100293</v>
      </c>
      <c r="H150" s="446"/>
      <c r="I150" s="355"/>
    </row>
    <row r="151" spans="1:9" ht="15.75" thickBot="1" x14ac:dyDescent="0.3">
      <c r="A151" s="441"/>
      <c r="B151" s="442"/>
      <c r="C151" s="442"/>
      <c r="D151" s="442"/>
      <c r="E151" s="444"/>
      <c r="F151" s="218" t="s">
        <v>585</v>
      </c>
      <c r="G151" s="210">
        <v>4465372</v>
      </c>
      <c r="H151" s="447"/>
      <c r="I151" s="356"/>
    </row>
    <row r="152" spans="1:9" ht="15.75" thickBot="1" x14ac:dyDescent="0.3">
      <c r="C152" s="150"/>
    </row>
    <row r="153" spans="1:9" ht="15" customHeight="1" x14ac:dyDescent="0.25">
      <c r="A153" s="374">
        <v>3</v>
      </c>
      <c r="B153" s="377" t="s">
        <v>586</v>
      </c>
      <c r="C153" s="377" t="s">
        <v>587</v>
      </c>
      <c r="D153" s="377" t="s">
        <v>588</v>
      </c>
      <c r="E153" s="443" t="s">
        <v>581</v>
      </c>
      <c r="F153" s="211"/>
      <c r="G153" s="229">
        <f>(G156-G155)/G155</f>
        <v>9.1190955305401097E-2</v>
      </c>
      <c r="H153" s="445" t="s">
        <v>582</v>
      </c>
      <c r="I153" s="354"/>
    </row>
    <row r="154" spans="1:9" ht="15" customHeight="1" x14ac:dyDescent="0.25">
      <c r="A154" s="422"/>
      <c r="B154" s="435"/>
      <c r="C154" s="435"/>
      <c r="D154" s="435"/>
      <c r="E154" s="437"/>
      <c r="F154" s="217" t="s">
        <v>583</v>
      </c>
      <c r="G154" s="230">
        <v>5.2999999999999999E-2</v>
      </c>
      <c r="H154" s="446"/>
      <c r="I154" s="355"/>
    </row>
    <row r="155" spans="1:9" ht="15" customHeight="1" x14ac:dyDescent="0.25">
      <c r="A155" s="422"/>
      <c r="B155" s="435"/>
      <c r="C155" s="435"/>
      <c r="D155" s="435"/>
      <c r="E155" s="437"/>
      <c r="F155" s="217" t="s">
        <v>589</v>
      </c>
      <c r="G155" s="208">
        <v>3904521</v>
      </c>
      <c r="H155" s="446"/>
      <c r="I155" s="355"/>
    </row>
    <row r="156" spans="1:9" ht="38.450000000000003" customHeight="1" thickBot="1" x14ac:dyDescent="0.3">
      <c r="A156" s="441"/>
      <c r="B156" s="442"/>
      <c r="C156" s="442"/>
      <c r="D156" s="442"/>
      <c r="E156" s="444"/>
      <c r="F156" s="218" t="s">
        <v>590</v>
      </c>
      <c r="G156" s="210">
        <v>4260578</v>
      </c>
      <c r="H156" s="447"/>
      <c r="I156" s="356"/>
    </row>
    <row r="157" spans="1:9" hidden="1" x14ac:dyDescent="0.25">
      <c r="C157" s="150"/>
    </row>
    <row r="158" spans="1:9" hidden="1" x14ac:dyDescent="0.25">
      <c r="C158" s="150"/>
    </row>
    <row r="159" spans="1:9" hidden="1" x14ac:dyDescent="0.25">
      <c r="C159" s="150"/>
    </row>
    <row r="160" spans="1:9" hidden="1" x14ac:dyDescent="0.25">
      <c r="C160" s="150"/>
    </row>
    <row r="161" spans="1:9" hidden="1" x14ac:dyDescent="0.25">
      <c r="C161" s="150"/>
    </row>
    <row r="162" spans="1:9" hidden="1" x14ac:dyDescent="0.25">
      <c r="C162" s="150"/>
    </row>
    <row r="163" spans="1:9" hidden="1" x14ac:dyDescent="0.25">
      <c r="C163" s="150"/>
    </row>
    <row r="164" spans="1:9" ht="15.75" thickBot="1" x14ac:dyDescent="0.3">
      <c r="C164" s="150"/>
    </row>
    <row r="165" spans="1:9" ht="15.75" thickBot="1" x14ac:dyDescent="0.3">
      <c r="A165" s="307" t="s">
        <v>591</v>
      </c>
      <c r="B165" s="308"/>
      <c r="C165" s="308"/>
      <c r="D165" s="308"/>
      <c r="E165" s="308"/>
      <c r="F165" s="308"/>
      <c r="G165" s="308"/>
      <c r="H165" s="308"/>
      <c r="I165" s="306"/>
    </row>
    <row r="166" spans="1:9" ht="15.75" thickBot="1" x14ac:dyDescent="0.3">
      <c r="C166" s="150"/>
      <c r="G166" s="178"/>
    </row>
    <row r="167" spans="1:9" ht="16.5" customHeight="1" x14ac:dyDescent="0.25">
      <c r="A167" s="374">
        <v>1</v>
      </c>
      <c r="B167" s="377" t="s">
        <v>592</v>
      </c>
      <c r="C167" s="377" t="s">
        <v>593</v>
      </c>
      <c r="D167" s="377" t="s">
        <v>594</v>
      </c>
      <c r="E167" s="380" t="s">
        <v>474</v>
      </c>
      <c r="F167" s="211"/>
      <c r="G167" s="228">
        <f>(G168/(G169+G170+G171+G172+G173))*365</f>
        <v>22.420112183073591</v>
      </c>
      <c r="H167" s="438" t="s">
        <v>595</v>
      </c>
      <c r="I167" s="371"/>
    </row>
    <row r="168" spans="1:9" x14ac:dyDescent="0.25">
      <c r="A168" s="422"/>
      <c r="B168" s="435"/>
      <c r="C168" s="435"/>
      <c r="D168" s="435"/>
      <c r="E168" s="437"/>
      <c r="F168" s="217" t="s">
        <v>596</v>
      </c>
      <c r="G168" s="206">
        <v>179780</v>
      </c>
      <c r="H168" s="439"/>
      <c r="I168" s="431"/>
    </row>
    <row r="169" spans="1:9" x14ac:dyDescent="0.25">
      <c r="A169" s="422"/>
      <c r="B169" s="435"/>
      <c r="C169" s="435"/>
      <c r="D169" s="435"/>
      <c r="E169" s="437"/>
      <c r="F169" s="223" t="s">
        <v>597</v>
      </c>
      <c r="G169" s="208">
        <v>423833</v>
      </c>
      <c r="H169" s="439"/>
      <c r="I169" s="431"/>
    </row>
    <row r="170" spans="1:9" x14ac:dyDescent="0.25">
      <c r="A170" s="422"/>
      <c r="B170" s="435"/>
      <c r="C170" s="435"/>
      <c r="D170" s="435"/>
      <c r="E170" s="437"/>
      <c r="F170" s="223" t="s">
        <v>598</v>
      </c>
      <c r="G170" s="206">
        <v>298963</v>
      </c>
      <c r="H170" s="439"/>
      <c r="I170" s="431"/>
    </row>
    <row r="171" spans="1:9" x14ac:dyDescent="0.25">
      <c r="A171" s="422"/>
      <c r="B171" s="435"/>
      <c r="C171" s="435"/>
      <c r="D171" s="435"/>
      <c r="E171" s="437"/>
      <c r="F171" s="223" t="s">
        <v>599</v>
      </c>
      <c r="G171" s="208">
        <v>270053</v>
      </c>
      <c r="H171" s="439"/>
      <c r="I171" s="431"/>
    </row>
    <row r="172" spans="1:9" x14ac:dyDescent="0.25">
      <c r="A172" s="422"/>
      <c r="B172" s="435"/>
      <c r="C172" s="435"/>
      <c r="D172" s="435"/>
      <c r="E172" s="437"/>
      <c r="F172" s="223" t="s">
        <v>600</v>
      </c>
      <c r="G172" s="208">
        <v>1254717</v>
      </c>
      <c r="H172" s="439"/>
      <c r="I172" s="431"/>
    </row>
    <row r="173" spans="1:9" ht="51.75" thickBot="1" x14ac:dyDescent="0.3">
      <c r="A173" s="423"/>
      <c r="B173" s="436"/>
      <c r="C173" s="436"/>
      <c r="D173" s="436"/>
      <c r="E173" s="323"/>
      <c r="F173" s="226" t="s">
        <v>661</v>
      </c>
      <c r="G173" s="210">
        <v>679257</v>
      </c>
      <c r="H173" s="440"/>
      <c r="I173" s="432"/>
    </row>
    <row r="174" spans="1:9" ht="16.5" customHeight="1" thickBot="1" x14ac:dyDescent="0.3">
      <c r="C174" s="150"/>
    </row>
    <row r="175" spans="1:9" x14ac:dyDescent="0.25">
      <c r="A175" s="374">
        <v>2</v>
      </c>
      <c r="B175" s="394" t="s">
        <v>601</v>
      </c>
      <c r="C175" s="394" t="s">
        <v>602</v>
      </c>
      <c r="D175" s="394" t="s">
        <v>603</v>
      </c>
      <c r="E175" s="397">
        <v>0</v>
      </c>
      <c r="F175" s="172"/>
      <c r="G175" s="185">
        <f>(G176)/(G178+G177)</f>
        <v>0</v>
      </c>
      <c r="H175" s="411" t="s">
        <v>604</v>
      </c>
      <c r="I175" s="371"/>
    </row>
    <row r="176" spans="1:9" ht="25.5" x14ac:dyDescent="0.25">
      <c r="A176" s="422"/>
      <c r="B176" s="448"/>
      <c r="C176" s="424"/>
      <c r="D176" s="424"/>
      <c r="E176" s="398"/>
      <c r="F176" s="176" t="s">
        <v>605</v>
      </c>
      <c r="G176" s="161">
        <v>0</v>
      </c>
      <c r="H176" s="429"/>
      <c r="I176" s="431"/>
    </row>
    <row r="177" spans="1:9" x14ac:dyDescent="0.25">
      <c r="A177" s="422"/>
      <c r="B177" s="448"/>
      <c r="C177" s="424"/>
      <c r="D177" s="424"/>
      <c r="E177" s="398"/>
      <c r="F177" s="192" t="s">
        <v>440</v>
      </c>
      <c r="G177" s="161">
        <v>5286027</v>
      </c>
      <c r="H177" s="429"/>
      <c r="I177" s="431"/>
    </row>
    <row r="178" spans="1:9" ht="15.75" thickBot="1" x14ac:dyDescent="0.3">
      <c r="A178" s="423"/>
      <c r="B178" s="449"/>
      <c r="C178" s="425"/>
      <c r="D178" s="425"/>
      <c r="E178" s="399"/>
      <c r="F178" s="193" t="s">
        <v>441</v>
      </c>
      <c r="G178" s="164">
        <v>0</v>
      </c>
      <c r="H178" s="430"/>
      <c r="I178" s="432"/>
    </row>
    <row r="179" spans="1:9" ht="15.75" thickBot="1" x14ac:dyDescent="0.3">
      <c r="C179" s="150"/>
    </row>
    <row r="180" spans="1:9" ht="15" customHeight="1" x14ac:dyDescent="0.25">
      <c r="A180" s="374">
        <v>3</v>
      </c>
      <c r="B180" s="377" t="s">
        <v>606</v>
      </c>
      <c r="C180" s="377" t="s">
        <v>607</v>
      </c>
      <c r="D180" s="377" t="s">
        <v>541</v>
      </c>
      <c r="E180" s="380" t="s">
        <v>608</v>
      </c>
      <c r="F180" s="211"/>
      <c r="G180" s="227">
        <f>(G181+G182)/(G184+G183)</f>
        <v>0.23068058472440039</v>
      </c>
      <c r="H180" s="438" t="s">
        <v>609</v>
      </c>
      <c r="I180" s="371"/>
    </row>
    <row r="181" spans="1:9" x14ac:dyDescent="0.25">
      <c r="A181" s="422"/>
      <c r="B181" s="435"/>
      <c r="C181" s="435"/>
      <c r="D181" s="435"/>
      <c r="E181" s="437"/>
      <c r="F181" s="217" t="s">
        <v>610</v>
      </c>
      <c r="G181" s="206">
        <v>952943</v>
      </c>
      <c r="H181" s="439"/>
      <c r="I181" s="431"/>
    </row>
    <row r="182" spans="1:9" x14ac:dyDescent="0.25">
      <c r="A182" s="422"/>
      <c r="B182" s="435"/>
      <c r="C182" s="435"/>
      <c r="D182" s="435"/>
      <c r="E182" s="437"/>
      <c r="F182" s="223" t="s">
        <v>611</v>
      </c>
      <c r="G182" s="206">
        <v>25509</v>
      </c>
      <c r="H182" s="439"/>
      <c r="I182" s="431"/>
    </row>
    <row r="183" spans="1:9" x14ac:dyDescent="0.25">
      <c r="A183" s="422"/>
      <c r="B183" s="435"/>
      <c r="C183" s="435"/>
      <c r="D183" s="435"/>
      <c r="E183" s="437"/>
      <c r="F183" s="223" t="s">
        <v>440</v>
      </c>
      <c r="G183" s="208">
        <v>4241588</v>
      </c>
      <c r="H183" s="439"/>
      <c r="I183" s="431"/>
    </row>
    <row r="184" spans="1:9" ht="15.75" thickBot="1" x14ac:dyDescent="0.3">
      <c r="A184" s="423"/>
      <c r="B184" s="436"/>
      <c r="C184" s="436"/>
      <c r="D184" s="436"/>
      <c r="E184" s="323"/>
      <c r="F184" s="226" t="s">
        <v>441</v>
      </c>
      <c r="G184" s="210"/>
      <c r="H184" s="440"/>
      <c r="I184" s="432"/>
    </row>
    <row r="185" spans="1:9" x14ac:dyDescent="0.25">
      <c r="C185" s="150"/>
    </row>
    <row r="186" spans="1:9" ht="15.75" thickBot="1" x14ac:dyDescent="0.3">
      <c r="C186" s="150"/>
    </row>
    <row r="187" spans="1:9" ht="15" customHeight="1" x14ac:dyDescent="0.25">
      <c r="A187" s="374">
        <v>4</v>
      </c>
      <c r="B187" s="377" t="s">
        <v>612</v>
      </c>
      <c r="C187" s="377" t="s">
        <v>613</v>
      </c>
      <c r="D187" s="377" t="s">
        <v>541</v>
      </c>
      <c r="E187" s="380" t="s">
        <v>614</v>
      </c>
      <c r="F187" s="211"/>
      <c r="G187" s="225">
        <f>G188/(G190+G189)</f>
        <v>9.9923189145197502E-2</v>
      </c>
      <c r="H187" s="438" t="s">
        <v>609</v>
      </c>
      <c r="I187" s="371"/>
    </row>
    <row r="188" spans="1:9" ht="15" customHeight="1" x14ac:dyDescent="0.25">
      <c r="A188" s="422"/>
      <c r="B188" s="435"/>
      <c r="C188" s="435"/>
      <c r="D188" s="435"/>
      <c r="E188" s="437"/>
      <c r="F188" s="217" t="s">
        <v>597</v>
      </c>
      <c r="G188" s="208">
        <v>423833</v>
      </c>
      <c r="H188" s="439"/>
      <c r="I188" s="431"/>
    </row>
    <row r="189" spans="1:9" ht="15" customHeight="1" x14ac:dyDescent="0.25">
      <c r="A189" s="422"/>
      <c r="B189" s="435"/>
      <c r="C189" s="435"/>
      <c r="D189" s="435"/>
      <c r="E189" s="437"/>
      <c r="F189" s="223" t="s">
        <v>440</v>
      </c>
      <c r="G189" s="208">
        <v>4241588</v>
      </c>
      <c r="H189" s="439"/>
      <c r="I189" s="431"/>
    </row>
    <row r="190" spans="1:9" ht="15.75" customHeight="1" thickBot="1" x14ac:dyDescent="0.3">
      <c r="A190" s="423"/>
      <c r="B190" s="436"/>
      <c r="C190" s="436"/>
      <c r="D190" s="436"/>
      <c r="E190" s="323"/>
      <c r="F190" s="226" t="s">
        <v>441</v>
      </c>
      <c r="G190" s="210">
        <v>0</v>
      </c>
      <c r="H190" s="440"/>
      <c r="I190" s="432"/>
    </row>
    <row r="191" spans="1:9" ht="15.75" thickBot="1" x14ac:dyDescent="0.3">
      <c r="C191" s="150"/>
    </row>
    <row r="192" spans="1:9" ht="15.75" thickBot="1" x14ac:dyDescent="0.3">
      <c r="A192" s="307" t="s">
        <v>615</v>
      </c>
      <c r="B192" s="308"/>
      <c r="C192" s="308"/>
      <c r="D192" s="308"/>
      <c r="E192" s="308"/>
      <c r="F192" s="308"/>
      <c r="G192" s="308"/>
      <c r="H192" s="308"/>
      <c r="I192" s="306"/>
    </row>
    <row r="193" spans="1:9" ht="15.75" thickBot="1" x14ac:dyDescent="0.3">
      <c r="C193" s="150"/>
      <c r="G193" s="178"/>
    </row>
    <row r="194" spans="1:9" ht="15" customHeight="1" x14ac:dyDescent="0.25">
      <c r="A194" s="374">
        <v>1</v>
      </c>
      <c r="B194" s="377" t="s">
        <v>616</v>
      </c>
      <c r="C194" s="377" t="s">
        <v>617</v>
      </c>
      <c r="D194" s="377" t="s">
        <v>618</v>
      </c>
      <c r="E194" s="380" t="s">
        <v>574</v>
      </c>
      <c r="F194" s="220"/>
      <c r="G194" s="221">
        <f>(G195+G196)/G197</f>
        <v>0.7248699682152705</v>
      </c>
      <c r="H194" s="452" t="s">
        <v>619</v>
      </c>
      <c r="I194" s="455"/>
    </row>
    <row r="195" spans="1:9" ht="15" customHeight="1" x14ac:dyDescent="0.25">
      <c r="A195" s="392"/>
      <c r="B195" s="414"/>
      <c r="C195" s="414"/>
      <c r="D195" s="414"/>
      <c r="E195" s="450"/>
      <c r="F195" s="217" t="s">
        <v>620</v>
      </c>
      <c r="G195" s="206">
        <v>138023</v>
      </c>
      <c r="H195" s="453"/>
      <c r="I195" s="328"/>
    </row>
    <row r="196" spans="1:9" ht="15" customHeight="1" x14ac:dyDescent="0.25">
      <c r="A196" s="392"/>
      <c r="B196" s="414"/>
      <c r="C196" s="414"/>
      <c r="D196" s="414"/>
      <c r="E196" s="450"/>
      <c r="F196" s="217" t="s">
        <v>621</v>
      </c>
      <c r="G196" s="206">
        <v>354350</v>
      </c>
      <c r="H196" s="453"/>
      <c r="I196" s="328"/>
    </row>
    <row r="197" spans="1:9" ht="46.5" customHeight="1" thickBot="1" x14ac:dyDescent="0.3">
      <c r="A197" s="393"/>
      <c r="B197" s="415"/>
      <c r="C197" s="415"/>
      <c r="D197" s="415"/>
      <c r="E197" s="451"/>
      <c r="F197" s="218" t="s">
        <v>442</v>
      </c>
      <c r="G197" s="210">
        <v>679257</v>
      </c>
      <c r="H197" s="454"/>
      <c r="I197" s="329"/>
    </row>
    <row r="198" spans="1:9" ht="15.75" thickBot="1" x14ac:dyDescent="0.3">
      <c r="C198" s="150"/>
    </row>
    <row r="199" spans="1:9" ht="15.75" hidden="1" thickBot="1" x14ac:dyDescent="0.3">
      <c r="C199" s="150"/>
    </row>
    <row r="200" spans="1:9" ht="15.75" hidden="1" thickBot="1" x14ac:dyDescent="0.3">
      <c r="C200" s="150"/>
    </row>
    <row r="201" spans="1:9" ht="15.75" hidden="1" thickBot="1" x14ac:dyDescent="0.3">
      <c r="C201" s="150"/>
    </row>
    <row r="202" spans="1:9" ht="15.75" hidden="1" thickBot="1" x14ac:dyDescent="0.3">
      <c r="C202" s="150"/>
    </row>
    <row r="203" spans="1:9" ht="15" customHeight="1" x14ac:dyDescent="0.25">
      <c r="A203" s="374">
        <v>2</v>
      </c>
      <c r="B203" s="377" t="s">
        <v>622</v>
      </c>
      <c r="C203" s="377" t="s">
        <v>623</v>
      </c>
      <c r="D203" s="377" t="s">
        <v>624</v>
      </c>
      <c r="E203" s="380" t="s">
        <v>574</v>
      </c>
      <c r="F203" s="220"/>
      <c r="G203" s="221">
        <f>G204/G205</f>
        <v>0.20319702262913741</v>
      </c>
      <c r="H203" s="452" t="s">
        <v>619</v>
      </c>
      <c r="I203" s="455"/>
    </row>
    <row r="204" spans="1:9" ht="15" customHeight="1" x14ac:dyDescent="0.25">
      <c r="A204" s="392"/>
      <c r="B204" s="414"/>
      <c r="C204" s="414"/>
      <c r="D204" s="414"/>
      <c r="E204" s="450"/>
      <c r="F204" s="217" t="s">
        <v>620</v>
      </c>
      <c r="G204" s="206">
        <v>138023</v>
      </c>
      <c r="H204" s="453"/>
      <c r="I204" s="328"/>
    </row>
    <row r="205" spans="1:9" ht="57" customHeight="1" thickBot="1" x14ac:dyDescent="0.3">
      <c r="A205" s="393"/>
      <c r="B205" s="415"/>
      <c r="C205" s="415"/>
      <c r="D205" s="415"/>
      <c r="E205" s="451"/>
      <c r="F205" s="218" t="s">
        <v>442</v>
      </c>
      <c r="G205" s="210">
        <v>679257</v>
      </c>
      <c r="H205" s="454"/>
      <c r="I205" s="329"/>
    </row>
    <row r="206" spans="1:9" ht="15.75" thickBot="1" x14ac:dyDescent="0.3">
      <c r="C206" s="150"/>
    </row>
    <row r="207" spans="1:9" ht="15" customHeight="1" x14ac:dyDescent="0.25">
      <c r="A207" s="374">
        <v>3</v>
      </c>
      <c r="B207" s="377" t="s">
        <v>625</v>
      </c>
      <c r="C207" s="377" t="s">
        <v>626</v>
      </c>
      <c r="D207" s="377" t="s">
        <v>627</v>
      </c>
      <c r="E207" s="380" t="s">
        <v>574</v>
      </c>
      <c r="F207" s="220"/>
      <c r="G207" s="221">
        <f>(G208-G209-G210)/(G208-G211)</f>
        <v>0.91391750645497882</v>
      </c>
      <c r="H207" s="445" t="s">
        <v>619</v>
      </c>
      <c r="I207" s="455"/>
    </row>
    <row r="208" spans="1:9" ht="15" customHeight="1" x14ac:dyDescent="0.25">
      <c r="A208" s="392"/>
      <c r="B208" s="414"/>
      <c r="C208" s="414"/>
      <c r="D208" s="414"/>
      <c r="E208" s="450"/>
      <c r="F208" s="217" t="s">
        <v>628</v>
      </c>
      <c r="G208" s="222">
        <v>4260578</v>
      </c>
      <c r="H208" s="446"/>
      <c r="I208" s="328"/>
    </row>
    <row r="209" spans="1:9" ht="15" customHeight="1" x14ac:dyDescent="0.25">
      <c r="A209" s="392"/>
      <c r="B209" s="414"/>
      <c r="C209" s="414"/>
      <c r="D209" s="414"/>
      <c r="E209" s="450"/>
      <c r="F209" s="223" t="s">
        <v>629</v>
      </c>
      <c r="G209" s="206">
        <v>553926</v>
      </c>
      <c r="H209" s="446"/>
      <c r="I209" s="328"/>
    </row>
    <row r="210" spans="1:9" ht="15" customHeight="1" x14ac:dyDescent="0.25">
      <c r="A210" s="392"/>
      <c r="B210" s="414"/>
      <c r="C210" s="414"/>
      <c r="D210" s="414"/>
      <c r="E210" s="450"/>
      <c r="F210" s="223" t="s">
        <v>630</v>
      </c>
      <c r="G210" s="206"/>
      <c r="H210" s="446"/>
      <c r="I210" s="328"/>
    </row>
    <row r="211" spans="1:9" ht="15.75" customHeight="1" thickBot="1" x14ac:dyDescent="0.3">
      <c r="A211" s="393"/>
      <c r="B211" s="415"/>
      <c r="C211" s="415"/>
      <c r="D211" s="415"/>
      <c r="E211" s="451"/>
      <c r="F211" s="218" t="s">
        <v>631</v>
      </c>
      <c r="G211" s="210">
        <v>204794</v>
      </c>
      <c r="H211" s="447"/>
      <c r="I211" s="329"/>
    </row>
    <row r="212" spans="1:9" ht="15.75" thickBot="1" x14ac:dyDescent="0.3">
      <c r="C212" s="150"/>
    </row>
    <row r="213" spans="1:9" ht="15.75" thickBot="1" x14ac:dyDescent="0.3">
      <c r="A213" s="304" t="s">
        <v>632</v>
      </c>
      <c r="B213" s="305"/>
      <c r="C213" s="305"/>
      <c r="D213" s="305"/>
      <c r="E213" s="305"/>
      <c r="F213" s="305"/>
      <c r="G213" s="305"/>
      <c r="H213" s="305"/>
      <c r="I213" s="306"/>
    </row>
    <row r="214" spans="1:9" ht="15.75" thickBot="1" x14ac:dyDescent="0.3">
      <c r="C214" s="150"/>
      <c r="G214" s="178"/>
    </row>
    <row r="215" spans="1:9" ht="15" customHeight="1" x14ac:dyDescent="0.25">
      <c r="A215" s="374">
        <v>1</v>
      </c>
      <c r="B215" s="377" t="s">
        <v>633</v>
      </c>
      <c r="C215" s="377" t="s">
        <v>634</v>
      </c>
      <c r="D215" s="377" t="s">
        <v>635</v>
      </c>
      <c r="E215" s="377" t="s">
        <v>636</v>
      </c>
      <c r="F215" s="220"/>
      <c r="G215" s="204">
        <f>G216/G217</f>
        <v>0.83099096409862416</v>
      </c>
      <c r="H215" s="351" t="s">
        <v>637</v>
      </c>
      <c r="I215" s="455"/>
    </row>
    <row r="216" spans="1:9" ht="15" customHeight="1" x14ac:dyDescent="0.25">
      <c r="A216" s="392"/>
      <c r="B216" s="414"/>
      <c r="C216" s="414"/>
      <c r="D216" s="414"/>
      <c r="E216" s="414"/>
      <c r="F216" s="217" t="s">
        <v>638</v>
      </c>
      <c r="G216" s="206">
        <v>679257</v>
      </c>
      <c r="H216" s="352"/>
      <c r="I216" s="328"/>
    </row>
    <row r="217" spans="1:9" ht="15.75" customHeight="1" thickBot="1" x14ac:dyDescent="0.3">
      <c r="A217" s="393"/>
      <c r="B217" s="415"/>
      <c r="C217" s="415"/>
      <c r="D217" s="415"/>
      <c r="E217" s="415"/>
      <c r="F217" s="218" t="s">
        <v>639</v>
      </c>
      <c r="G217" s="210">
        <v>817406</v>
      </c>
      <c r="H217" s="353"/>
      <c r="I217" s="329"/>
    </row>
    <row r="218" spans="1:9" ht="15.75" thickBot="1" x14ac:dyDescent="0.3">
      <c r="C218" s="150"/>
      <c r="G218" s="178"/>
    </row>
    <row r="219" spans="1:9" ht="15" customHeight="1" x14ac:dyDescent="0.25">
      <c r="A219" s="374">
        <v>2</v>
      </c>
      <c r="B219" s="377" t="s">
        <v>640</v>
      </c>
      <c r="C219" s="377" t="s">
        <v>641</v>
      </c>
      <c r="D219" s="377" t="s">
        <v>642</v>
      </c>
      <c r="E219" s="377" t="s">
        <v>636</v>
      </c>
      <c r="F219" s="220"/>
      <c r="G219" s="204">
        <f>G220/G221</f>
        <v>0.8024151219810266</v>
      </c>
      <c r="H219" s="452" t="s">
        <v>643</v>
      </c>
      <c r="I219" s="455"/>
    </row>
    <row r="220" spans="1:9" ht="15" customHeight="1" x14ac:dyDescent="0.25">
      <c r="A220" s="392"/>
      <c r="B220" s="414"/>
      <c r="C220" s="414"/>
      <c r="D220" s="414"/>
      <c r="E220" s="414"/>
      <c r="F220" s="217" t="s">
        <v>644</v>
      </c>
      <c r="G220" s="206">
        <v>4241588</v>
      </c>
      <c r="H220" s="453"/>
      <c r="I220" s="328"/>
    </row>
    <row r="221" spans="1:9" ht="15.75" customHeight="1" thickBot="1" x14ac:dyDescent="0.3">
      <c r="A221" s="393"/>
      <c r="B221" s="415"/>
      <c r="C221" s="415"/>
      <c r="D221" s="415"/>
      <c r="E221" s="415"/>
      <c r="F221" s="218" t="s">
        <v>645</v>
      </c>
      <c r="G221" s="210">
        <v>5286027</v>
      </c>
      <c r="H221" s="454"/>
      <c r="I221" s="329"/>
    </row>
    <row r="222" spans="1:9" ht="15.75" thickBot="1" x14ac:dyDescent="0.3">
      <c r="C222" s="150"/>
    </row>
    <row r="223" spans="1:9" ht="15" customHeight="1" x14ac:dyDescent="0.25">
      <c r="A223" s="374">
        <v>3</v>
      </c>
      <c r="B223" s="377" t="s">
        <v>646</v>
      </c>
      <c r="C223" s="377" t="s">
        <v>647</v>
      </c>
      <c r="D223" s="377" t="s">
        <v>642</v>
      </c>
      <c r="E223" s="377" t="s">
        <v>636</v>
      </c>
      <c r="F223" s="220"/>
      <c r="G223" s="204">
        <f>G224/G225</f>
        <v>0.8317175604855791</v>
      </c>
      <c r="H223" s="452" t="s">
        <v>643</v>
      </c>
      <c r="I223" s="455"/>
    </row>
    <row r="224" spans="1:9" ht="15" customHeight="1" x14ac:dyDescent="0.25">
      <c r="A224" s="392"/>
      <c r="B224" s="414"/>
      <c r="C224" s="414"/>
      <c r="D224" s="414"/>
      <c r="E224" s="414"/>
      <c r="F224" s="217" t="s">
        <v>648</v>
      </c>
      <c r="G224" s="206">
        <v>4260578</v>
      </c>
      <c r="H224" s="453"/>
      <c r="I224" s="328"/>
    </row>
    <row r="225" spans="1:9" ht="15.75" customHeight="1" thickBot="1" x14ac:dyDescent="0.3">
      <c r="A225" s="393"/>
      <c r="B225" s="415"/>
      <c r="C225" s="415"/>
      <c r="D225" s="415"/>
      <c r="E225" s="415"/>
      <c r="F225" s="218" t="s">
        <v>649</v>
      </c>
      <c r="G225" s="210">
        <v>5122626</v>
      </c>
      <c r="H225" s="454"/>
      <c r="I225" s="329"/>
    </row>
    <row r="226" spans="1:9" ht="15.75" thickBot="1" x14ac:dyDescent="0.3">
      <c r="C226" s="150"/>
    </row>
    <row r="227" spans="1:9" ht="15" customHeight="1" x14ac:dyDescent="0.25">
      <c r="A227" s="374">
        <v>4</v>
      </c>
      <c r="B227" s="377" t="s">
        <v>650</v>
      </c>
      <c r="C227" s="377" t="s">
        <v>651</v>
      </c>
      <c r="D227" s="377" t="s">
        <v>642</v>
      </c>
      <c r="E227" s="377" t="s">
        <v>636</v>
      </c>
      <c r="F227" s="220"/>
      <c r="G227" s="224" t="e">
        <f>G228/G229</f>
        <v>#VALUE!</v>
      </c>
      <c r="H227" s="445" t="s">
        <v>652</v>
      </c>
      <c r="I227" s="455"/>
    </row>
    <row r="228" spans="1:9" ht="25.5" x14ac:dyDescent="0.25">
      <c r="A228" s="392"/>
      <c r="B228" s="414"/>
      <c r="C228" s="414"/>
      <c r="D228" s="414"/>
      <c r="E228" s="414"/>
      <c r="F228" s="217" t="s">
        <v>653</v>
      </c>
      <c r="G228" s="206" t="s">
        <v>660</v>
      </c>
      <c r="H228" s="446"/>
      <c r="I228" s="328"/>
    </row>
    <row r="229" spans="1:9" ht="26.25" thickBot="1" x14ac:dyDescent="0.3">
      <c r="A229" s="393"/>
      <c r="B229" s="415"/>
      <c r="C229" s="415"/>
      <c r="D229" s="415"/>
      <c r="E229" s="415"/>
      <c r="F229" s="218" t="s">
        <v>654</v>
      </c>
      <c r="G229" s="210">
        <v>3824722</v>
      </c>
      <c r="H229" s="447"/>
      <c r="I229" s="329"/>
    </row>
    <row r="230" spans="1:9" x14ac:dyDescent="0.25">
      <c r="C230" s="150"/>
    </row>
    <row r="231" spans="1:9" x14ac:dyDescent="0.25">
      <c r="C231" s="150"/>
    </row>
    <row r="233" spans="1:9" x14ac:dyDescent="0.25">
      <c r="A233" s="194"/>
      <c r="B233" s="195"/>
      <c r="C233" s="195"/>
      <c r="D233" s="195"/>
      <c r="E233" s="195"/>
      <c r="F233" s="195"/>
      <c r="G233" s="196"/>
      <c r="H233" s="195"/>
      <c r="I233" s="197"/>
    </row>
  </sheetData>
  <protectedRanges>
    <protectedRange password="CA9C" sqref="G25 G31" name="Data input"/>
    <protectedRange password="CA9C" sqref="G22:G24" name="Data input_2"/>
    <protectedRange password="CA9C" sqref="G27:G30" name="Data input_3"/>
    <protectedRange password="CA9C" sqref="G33:G35" name="Data input_4"/>
    <protectedRange password="CA9C" sqref="G55 G57" name="Data input_10"/>
    <protectedRange password="CA9C" sqref="G51" name="Data input_11"/>
    <protectedRange password="CA9C" sqref="G170" name="Data input_1"/>
    <protectedRange password="CA9C" sqref="G45:G48" name="Data input_7"/>
  </protectedRanges>
  <mergeCells count="243">
    <mergeCell ref="I227:I229"/>
    <mergeCell ref="A227:A229"/>
    <mergeCell ref="B227:B229"/>
    <mergeCell ref="C227:C229"/>
    <mergeCell ref="D227:D229"/>
    <mergeCell ref="E227:E229"/>
    <mergeCell ref="H227:H229"/>
    <mergeCell ref="I219:I221"/>
    <mergeCell ref="A223:A225"/>
    <mergeCell ref="B223:B225"/>
    <mergeCell ref="C223:C225"/>
    <mergeCell ref="D223:D225"/>
    <mergeCell ref="E223:E225"/>
    <mergeCell ref="H223:H225"/>
    <mergeCell ref="I223:I225"/>
    <mergeCell ref="A219:A221"/>
    <mergeCell ref="B219:B221"/>
    <mergeCell ref="C219:C221"/>
    <mergeCell ref="D219:D221"/>
    <mergeCell ref="E219:E221"/>
    <mergeCell ref="H219:H221"/>
    <mergeCell ref="A213:I213"/>
    <mergeCell ref="A215:A217"/>
    <mergeCell ref="B215:B217"/>
    <mergeCell ref="C215:C217"/>
    <mergeCell ref="D215:D217"/>
    <mergeCell ref="E215:E217"/>
    <mergeCell ref="H215:H217"/>
    <mergeCell ref="I215:I217"/>
    <mergeCell ref="I203:I205"/>
    <mergeCell ref="A207:A211"/>
    <mergeCell ref="B207:B211"/>
    <mergeCell ref="C207:C211"/>
    <mergeCell ref="D207:D211"/>
    <mergeCell ref="E207:E211"/>
    <mergeCell ref="H207:H211"/>
    <mergeCell ref="I207:I211"/>
    <mergeCell ref="A203:A205"/>
    <mergeCell ref="B203:B205"/>
    <mergeCell ref="C203:C205"/>
    <mergeCell ref="D203:D205"/>
    <mergeCell ref="E203:E205"/>
    <mergeCell ref="H203:H205"/>
    <mergeCell ref="I187:I190"/>
    <mergeCell ref="A192:I192"/>
    <mergeCell ref="A194:A197"/>
    <mergeCell ref="B194:B197"/>
    <mergeCell ref="C194:C197"/>
    <mergeCell ref="D194:D197"/>
    <mergeCell ref="E194:E197"/>
    <mergeCell ref="H194:H197"/>
    <mergeCell ref="I194:I197"/>
    <mergeCell ref="A187:A190"/>
    <mergeCell ref="B187:B190"/>
    <mergeCell ref="C187:C190"/>
    <mergeCell ref="D187:D190"/>
    <mergeCell ref="E187:E190"/>
    <mergeCell ref="H187:H190"/>
    <mergeCell ref="I175:I178"/>
    <mergeCell ref="A180:A184"/>
    <mergeCell ref="B180:B184"/>
    <mergeCell ref="C180:C184"/>
    <mergeCell ref="D180:D184"/>
    <mergeCell ref="E180:E184"/>
    <mergeCell ref="H180:H184"/>
    <mergeCell ref="I180:I184"/>
    <mergeCell ref="A175:A178"/>
    <mergeCell ref="B175:B178"/>
    <mergeCell ref="C175:C178"/>
    <mergeCell ref="D175:D178"/>
    <mergeCell ref="E175:E178"/>
    <mergeCell ref="H175:H178"/>
    <mergeCell ref="A165:I165"/>
    <mergeCell ref="A167:A173"/>
    <mergeCell ref="B167:B173"/>
    <mergeCell ref="C167:C173"/>
    <mergeCell ref="D167:D173"/>
    <mergeCell ref="E167:E173"/>
    <mergeCell ref="H167:H173"/>
    <mergeCell ref="I167:I173"/>
    <mergeCell ref="I148:I151"/>
    <mergeCell ref="A153:A156"/>
    <mergeCell ref="B153:B156"/>
    <mergeCell ref="C153:C156"/>
    <mergeCell ref="D153:D156"/>
    <mergeCell ref="E153:E156"/>
    <mergeCell ref="H153:H156"/>
    <mergeCell ref="I153:I156"/>
    <mergeCell ref="A148:A151"/>
    <mergeCell ref="B148:B151"/>
    <mergeCell ref="C148:C151"/>
    <mergeCell ref="D148:D151"/>
    <mergeCell ref="E148:E151"/>
    <mergeCell ref="H148:H151"/>
    <mergeCell ref="B121:B123"/>
    <mergeCell ref="C121:C123"/>
    <mergeCell ref="D121:D123"/>
    <mergeCell ref="E121:E123"/>
    <mergeCell ref="H121:H123"/>
    <mergeCell ref="I138:I140"/>
    <mergeCell ref="A142:I142"/>
    <mergeCell ref="A144:A146"/>
    <mergeCell ref="B144:B146"/>
    <mergeCell ref="C144:C146"/>
    <mergeCell ref="D144:D146"/>
    <mergeCell ref="E144:E146"/>
    <mergeCell ref="H144:H146"/>
    <mergeCell ref="I144:I146"/>
    <mergeCell ref="A138:A140"/>
    <mergeCell ref="B138:B140"/>
    <mergeCell ref="C138:C140"/>
    <mergeCell ref="D138:D140"/>
    <mergeCell ref="E138:E140"/>
    <mergeCell ref="H138:H140"/>
    <mergeCell ref="A117:A119"/>
    <mergeCell ref="B117:B119"/>
    <mergeCell ref="C117:C119"/>
    <mergeCell ref="D117:D119"/>
    <mergeCell ref="E117:E119"/>
    <mergeCell ref="H117:H119"/>
    <mergeCell ref="I117:I119"/>
    <mergeCell ref="A132:I132"/>
    <mergeCell ref="A134:A136"/>
    <mergeCell ref="B134:B136"/>
    <mergeCell ref="C134:C136"/>
    <mergeCell ref="D134:D136"/>
    <mergeCell ref="E134:E136"/>
    <mergeCell ref="H134:H136"/>
    <mergeCell ref="I134:I136"/>
    <mergeCell ref="I121:I123"/>
    <mergeCell ref="A128:A130"/>
    <mergeCell ref="B128:B130"/>
    <mergeCell ref="C128:C130"/>
    <mergeCell ref="D128:D130"/>
    <mergeCell ref="E128:E130"/>
    <mergeCell ref="H128:H130"/>
    <mergeCell ref="I128:I130"/>
    <mergeCell ref="A121:A123"/>
    <mergeCell ref="G108:G109"/>
    <mergeCell ref="A113:A115"/>
    <mergeCell ref="B113:B115"/>
    <mergeCell ref="C113:C115"/>
    <mergeCell ref="D113:D115"/>
    <mergeCell ref="E113:E115"/>
    <mergeCell ref="A102:I102"/>
    <mergeCell ref="A104:I104"/>
    <mergeCell ref="A106:A111"/>
    <mergeCell ref="B106:B111"/>
    <mergeCell ref="C106:C111"/>
    <mergeCell ref="D106:D111"/>
    <mergeCell ref="E106:E111"/>
    <mergeCell ref="H106:H111"/>
    <mergeCell ref="I106:I111"/>
    <mergeCell ref="F108:F109"/>
    <mergeCell ref="H113:H115"/>
    <mergeCell ref="I113:I115"/>
    <mergeCell ref="I80:I83"/>
    <mergeCell ref="A87:I87"/>
    <mergeCell ref="A89:A100"/>
    <mergeCell ref="B89:B100"/>
    <mergeCell ref="C89:C100"/>
    <mergeCell ref="D89:D100"/>
    <mergeCell ref="E89:E100"/>
    <mergeCell ref="H89:H100"/>
    <mergeCell ref="I89:I100"/>
    <mergeCell ref="A80:A83"/>
    <mergeCell ref="B80:B83"/>
    <mergeCell ref="C80:C83"/>
    <mergeCell ref="D80:D83"/>
    <mergeCell ref="E80:E83"/>
    <mergeCell ref="H80:H83"/>
    <mergeCell ref="I68:I70"/>
    <mergeCell ref="A72:I72"/>
    <mergeCell ref="A74:A78"/>
    <mergeCell ref="B74:B78"/>
    <mergeCell ref="C74:C78"/>
    <mergeCell ref="D74:D78"/>
    <mergeCell ref="E74:E78"/>
    <mergeCell ref="H74:H78"/>
    <mergeCell ref="I74:I78"/>
    <mergeCell ref="A68:A70"/>
    <mergeCell ref="B68:B70"/>
    <mergeCell ref="C68:C70"/>
    <mergeCell ref="D68:D70"/>
    <mergeCell ref="E68:E70"/>
    <mergeCell ref="H68:H70"/>
    <mergeCell ref="A59:I59"/>
    <mergeCell ref="A61:A66"/>
    <mergeCell ref="B61:B66"/>
    <mergeCell ref="C61:C66"/>
    <mergeCell ref="D61:D66"/>
    <mergeCell ref="E61:E66"/>
    <mergeCell ref="H61:H66"/>
    <mergeCell ref="I61:I66"/>
    <mergeCell ref="I50:I52"/>
    <mergeCell ref="A54:A57"/>
    <mergeCell ref="B54:B57"/>
    <mergeCell ref="C54:C57"/>
    <mergeCell ref="D54:D57"/>
    <mergeCell ref="E54:E57"/>
    <mergeCell ref="H54:H57"/>
    <mergeCell ref="I54:I57"/>
    <mergeCell ref="A50:A52"/>
    <mergeCell ref="B50:B52"/>
    <mergeCell ref="C50:C52"/>
    <mergeCell ref="D50:D52"/>
    <mergeCell ref="E50:E52"/>
    <mergeCell ref="H50:H52"/>
    <mergeCell ref="I32:I35"/>
    <mergeCell ref="A42:I42"/>
    <mergeCell ref="A44:A48"/>
    <mergeCell ref="B44:B48"/>
    <mergeCell ref="C44:C48"/>
    <mergeCell ref="D44:D48"/>
    <mergeCell ref="E44:E48"/>
    <mergeCell ref="H44:H48"/>
    <mergeCell ref="I44:I48"/>
    <mergeCell ref="A32:A35"/>
    <mergeCell ref="B32:B35"/>
    <mergeCell ref="C32:C35"/>
    <mergeCell ref="D32:D35"/>
    <mergeCell ref="E32:E35"/>
    <mergeCell ref="H32:H35"/>
    <mergeCell ref="C4:D4"/>
    <mergeCell ref="C5:D5"/>
    <mergeCell ref="C6:D6"/>
    <mergeCell ref="A15:B15"/>
    <mergeCell ref="A17:I17"/>
    <mergeCell ref="A19:I19"/>
    <mergeCell ref="I21:I24"/>
    <mergeCell ref="A26:A30"/>
    <mergeCell ref="B26:B30"/>
    <mergeCell ref="C26:C30"/>
    <mergeCell ref="D26:D30"/>
    <mergeCell ref="E26:E30"/>
    <mergeCell ref="H26:H30"/>
    <mergeCell ref="I26:I30"/>
    <mergeCell ref="A21:A24"/>
    <mergeCell ref="B21:B24"/>
    <mergeCell ref="C21:C24"/>
    <mergeCell ref="D21:D24"/>
    <mergeCell ref="E21:E24"/>
    <mergeCell ref="H21:H24"/>
  </mergeCells>
  <conditionalFormatting sqref="G61">
    <cfRule type="cellIs" dxfId="163" priority="103" operator="between">
      <formula>1</formula>
      <formula>3</formula>
    </cfRule>
    <cfRule type="expression" dxfId="162" priority="149">
      <formula>$G$61&gt;3</formula>
    </cfRule>
    <cfRule type="expression" dxfId="161" priority="150">
      <formula>$G$61&lt;1</formula>
    </cfRule>
  </conditionalFormatting>
  <conditionalFormatting sqref="G68">
    <cfRule type="cellIs" dxfId="160" priority="102" operator="between">
      <formula>1.5</formula>
      <formula>2</formula>
    </cfRule>
    <cfRule type="expression" dxfId="159" priority="147">
      <formula>$G$68&gt;2</formula>
    </cfRule>
    <cfRule type="expression" dxfId="158" priority="148">
      <formula>$G$68&lt;1.5</formula>
    </cfRule>
  </conditionalFormatting>
  <conditionalFormatting sqref="G74">
    <cfRule type="expression" dxfId="157" priority="83">
      <formula>$G$74=6%</formula>
    </cfRule>
    <cfRule type="expression" dxfId="156" priority="118">
      <formula>$G$74&lt;8%</formula>
    </cfRule>
    <cfRule type="expression" dxfId="155" priority="146">
      <formula>$G$74&gt;8%</formula>
    </cfRule>
  </conditionalFormatting>
  <conditionalFormatting sqref="G89">
    <cfRule type="expression" dxfId="154" priority="115">
      <formula>$G$89&gt;100%</formula>
    </cfRule>
    <cfRule type="expression" dxfId="153" priority="116">
      <formula>$G$89=100%</formula>
    </cfRule>
    <cfRule type="expression" dxfId="152" priority="144">
      <formula>$G$89&lt;100%</formula>
    </cfRule>
  </conditionalFormatting>
  <conditionalFormatting sqref="G106">
    <cfRule type="expression" dxfId="151" priority="113">
      <formula>$G$106&gt;0%</formula>
    </cfRule>
    <cfRule type="expression" dxfId="150" priority="114">
      <formula>$G$106=0%</formula>
    </cfRule>
    <cfRule type="expression" dxfId="149" priority="143">
      <formula>$G$106&lt;0%</formula>
    </cfRule>
  </conditionalFormatting>
  <conditionalFormatting sqref="G113">
    <cfRule type="cellIs" dxfId="148" priority="101" operator="between">
      <formula>0</formula>
      <formula>0.15</formula>
    </cfRule>
    <cfRule type="expression" dxfId="147" priority="141">
      <formula>$G$113&gt;15%</formula>
    </cfRule>
    <cfRule type="expression" dxfId="146" priority="142">
      <formula>$G$113&lt;0%</formula>
    </cfRule>
  </conditionalFormatting>
  <conditionalFormatting sqref="G117">
    <cfRule type="expression" dxfId="145" priority="111">
      <formula>$G$117&gt;0%</formula>
    </cfRule>
    <cfRule type="expression" dxfId="144" priority="112">
      <formula>$G$117=0%</formula>
    </cfRule>
    <cfRule type="expression" dxfId="143" priority="140">
      <formula>$G$117&lt;0%</formula>
    </cfRule>
  </conditionalFormatting>
  <conditionalFormatting sqref="G128">
    <cfRule type="expression" dxfId="142" priority="80">
      <formula>$G$128&gt;0%</formula>
    </cfRule>
    <cfRule type="expression" dxfId="141" priority="81">
      <formula>$G$128=0%</formula>
    </cfRule>
    <cfRule type="expression" dxfId="140" priority="139">
      <formula>$G$128&lt;0%</formula>
    </cfRule>
  </conditionalFormatting>
  <conditionalFormatting sqref="G121">
    <cfRule type="expression" dxfId="139" priority="109">
      <formula>$G$121&gt;0%</formula>
    </cfRule>
    <cfRule type="expression" dxfId="138" priority="110">
      <formula>$G$121=0%</formula>
    </cfRule>
    <cfRule type="expression" dxfId="137" priority="138">
      <formula>$G$121&lt;0%</formula>
    </cfRule>
  </conditionalFormatting>
  <conditionalFormatting sqref="G134">
    <cfRule type="cellIs" dxfId="136" priority="100" operator="between">
      <formula>0.07</formula>
      <formula>0.1</formula>
    </cfRule>
    <cfRule type="expression" dxfId="135" priority="136">
      <formula>$G$134&gt;10%</formula>
    </cfRule>
    <cfRule type="expression" dxfId="134" priority="137">
      <formula>$G$134&lt;7%</formula>
    </cfRule>
  </conditionalFormatting>
  <conditionalFormatting sqref="G175">
    <cfRule type="expression" dxfId="133" priority="105">
      <formula>$G$175=0%</formula>
    </cfRule>
    <cfRule type="expression" dxfId="132" priority="130">
      <formula>$G$175&gt;0%</formula>
    </cfRule>
  </conditionalFormatting>
  <conditionalFormatting sqref="G21">
    <cfRule type="cellIs" dxfId="131" priority="72" operator="between">
      <formula>0.1</formula>
      <formula>0.2</formula>
    </cfRule>
    <cfRule type="expression" dxfId="130" priority="73">
      <formula>$G$21&gt;20%</formula>
    </cfRule>
    <cfRule type="expression" dxfId="129" priority="74">
      <formula>$G$21&lt;10%</formula>
    </cfRule>
  </conditionalFormatting>
  <conditionalFormatting sqref="G26">
    <cfRule type="expression" dxfId="128" priority="70">
      <formula>$G$26=0%</formula>
    </cfRule>
    <cfRule type="expression" dxfId="127" priority="71">
      <formula>$G$26&gt;0%</formula>
    </cfRule>
  </conditionalFormatting>
  <conditionalFormatting sqref="G32">
    <cfRule type="expression" dxfId="126" priority="67">
      <formula>$G$32=8%</formula>
    </cfRule>
    <cfRule type="expression" dxfId="125" priority="68">
      <formula>$G$32&gt;8%</formula>
    </cfRule>
    <cfRule type="expression" dxfId="124" priority="69">
      <formula>$G$32&lt;8%</formula>
    </cfRule>
  </conditionalFormatting>
  <conditionalFormatting sqref="G54">
    <cfRule type="expression" dxfId="123" priority="58">
      <formula>$G$49=30</formula>
    </cfRule>
    <cfRule type="expression" dxfId="122" priority="59">
      <formula>$G$49&lt;30</formula>
    </cfRule>
    <cfRule type="expression" dxfId="121" priority="60">
      <formula>$G$49&gt;30</formula>
    </cfRule>
  </conditionalFormatting>
  <conditionalFormatting sqref="G50">
    <cfRule type="expression" dxfId="120" priority="52">
      <formula>$G$49=30</formula>
    </cfRule>
    <cfRule type="expression" dxfId="119" priority="53">
      <formula>$G$49&lt;30</formula>
    </cfRule>
    <cfRule type="expression" dxfId="118" priority="54">
      <formula>$G$49&gt;30</formula>
    </cfRule>
  </conditionalFormatting>
  <conditionalFormatting sqref="G227">
    <cfRule type="expression" dxfId="117" priority="40">
      <formula>$G$212&gt;100%</formula>
    </cfRule>
    <cfRule type="cellIs" dxfId="116" priority="41" operator="between">
      <formula>0.95</formula>
      <formula>1</formula>
    </cfRule>
    <cfRule type="expression" dxfId="115" priority="42">
      <formula>$G$212&lt;95%</formula>
    </cfRule>
  </conditionalFormatting>
  <conditionalFormatting sqref="G223">
    <cfRule type="expression" dxfId="114" priority="37">
      <formula>$G$208&gt;100%</formula>
    </cfRule>
    <cfRule type="cellIs" dxfId="113" priority="38" operator="between">
      <formula>0.95</formula>
      <formula>1</formula>
    </cfRule>
    <cfRule type="expression" dxfId="112" priority="39">
      <formula>$G$208&lt;95%</formula>
    </cfRule>
  </conditionalFormatting>
  <conditionalFormatting sqref="G219">
    <cfRule type="cellIs" dxfId="111" priority="34" operator="between">
      <formula>0.95</formula>
      <formula>1</formula>
    </cfRule>
    <cfRule type="expression" dxfId="110" priority="35">
      <formula>$G$204&gt;100%</formula>
    </cfRule>
    <cfRule type="expression" dxfId="109" priority="36">
      <formula>$G$204&lt;95%</formula>
    </cfRule>
  </conditionalFormatting>
  <conditionalFormatting sqref="G215">
    <cfRule type="cellIs" dxfId="108" priority="31" operator="between">
      <formula>0.95</formula>
      <formula>1</formula>
    </cfRule>
    <cfRule type="expression" dxfId="107" priority="32">
      <formula>$G$200&gt;100%</formula>
    </cfRule>
    <cfRule type="expression" dxfId="106" priority="33">
      <formula>$G$200&lt;95%</formula>
    </cfRule>
  </conditionalFormatting>
  <conditionalFormatting sqref="G187">
    <cfRule type="cellIs" dxfId="105" priority="28" operator="between">
      <formula>0.02</formula>
      <formula>0.05</formula>
    </cfRule>
    <cfRule type="expression" dxfId="104" priority="29">
      <formula>$G$172&gt;5%</formula>
    </cfRule>
    <cfRule type="expression" dxfId="103" priority="30">
      <formula>$G$172&lt;2%</formula>
    </cfRule>
  </conditionalFormatting>
  <conditionalFormatting sqref="G180">
    <cfRule type="cellIs" dxfId="102" priority="25" operator="between">
      <formula>0.2</formula>
      <formula>0.4</formula>
    </cfRule>
    <cfRule type="expression" dxfId="101" priority="26">
      <formula>$G$166&gt;40%</formula>
    </cfRule>
    <cfRule type="expression" dxfId="100" priority="27">
      <formula>$G$166&lt;25%</formula>
    </cfRule>
  </conditionalFormatting>
  <conditionalFormatting sqref="G167">
    <cfRule type="expression" dxfId="99" priority="22">
      <formula>$G$153=30</formula>
    </cfRule>
    <cfRule type="expression" dxfId="98" priority="23">
      <formula>$G$153&lt;30</formula>
    </cfRule>
    <cfRule type="expression" dxfId="97" priority="24">
      <formula>$G$153&gt;30</formula>
    </cfRule>
  </conditionalFormatting>
  <conditionalFormatting sqref="G153">
    <cfRule type="expression" dxfId="96" priority="19">
      <formula>$G$139=$G$140</formula>
    </cfRule>
    <cfRule type="expression" dxfId="95" priority="20">
      <formula>$G$139&gt;$G$140</formula>
    </cfRule>
    <cfRule type="expression" dxfId="94" priority="21">
      <formula>$G$139&lt;$G$140</formula>
    </cfRule>
  </conditionalFormatting>
  <conditionalFormatting sqref="G148">
    <cfRule type="expression" dxfId="93" priority="13">
      <formula>$G$139=$G$140</formula>
    </cfRule>
    <cfRule type="expression" dxfId="92" priority="14">
      <formula>$G$139&gt;$G$140</formula>
    </cfRule>
    <cfRule type="expression" dxfId="91" priority="15">
      <formula>$G$139&lt;$G$140</formula>
    </cfRule>
  </conditionalFormatting>
  <conditionalFormatting sqref="G138">
    <cfRule type="cellIs" dxfId="90" priority="10" operator="between">
      <formula>0.15</formula>
      <formula>0.25</formula>
    </cfRule>
    <cfRule type="expression" dxfId="89" priority="11">
      <formula>$G$128&gt;30%</formula>
    </cfRule>
    <cfRule type="expression" dxfId="88" priority="12">
      <formula>$G$128&lt;15%</formula>
    </cfRule>
  </conditionalFormatting>
  <conditionalFormatting sqref="G80">
    <cfRule type="cellIs" dxfId="87" priority="4" operator="between">
      <formula>0.07</formula>
      <formula>0.1</formula>
    </cfRule>
    <cfRule type="expression" dxfId="86" priority="5">
      <formula>$G$134&gt;10%</formula>
    </cfRule>
    <cfRule type="expression" dxfId="85" priority="6">
      <formula>$G$134&lt;7%</formula>
    </cfRule>
  </conditionalFormatting>
  <conditionalFormatting sqref="G44">
    <cfRule type="expression" dxfId="84" priority="1">
      <formula>$G$39&lt;95%</formula>
    </cfRule>
    <cfRule type="expression" dxfId="83" priority="2">
      <formula>$G$39=95%</formula>
    </cfRule>
    <cfRule type="expression" dxfId="82" priority="3">
      <formula>$G$39&gt;95%</formula>
    </cfRule>
  </conditionalFormatting>
  <dataValidations count="18">
    <dataValidation type="whole" operator="equal" allowBlank="1" showInputMessage="1" showErrorMessage="1" error="_x000a_Data entry is not allowed in this field" sqref="G32">
      <formula1>G33/(G34+G35)</formula1>
    </dataValidation>
    <dataValidation type="whole" operator="equal" allowBlank="1" showInputMessage="1" showErrorMessage="1" error="_x000a_Data entry not allowed in this field" sqref="G223 G68 G227 G50 G215 G219 G203">
      <formula1>G51/G52</formula1>
    </dataValidation>
    <dataValidation type="whole" operator="equal" allowBlank="1" showInputMessage="1" showErrorMessage="1" error="_x000a_Data entry not allowed in this field" sqref="G54">
      <formula1>(((G55-G56)/G57)*365)</formula1>
    </dataValidation>
    <dataValidation type="whole" operator="equal" allowBlank="1" showInputMessage="1" showErrorMessage="1" error="_x000a_Data entry not allowed in this field" sqref="G194">
      <formula1>(G195+G196)/G197</formula1>
    </dataValidation>
    <dataValidation type="whole" operator="equal" allowBlank="1" showInputMessage="1" showErrorMessage="1" error="_x000a_Data entry not allowed in this field" sqref="G113 G117 G121 G128 G134">
      <formula1>(G114-G115)/G114</formula1>
    </dataValidation>
    <dataValidation type="whole" operator="equal" allowBlank="1" showInputMessage="1" showErrorMessage="1" error="_x000a_Data entry not allowed in this field" sqref="G144">
      <formula1>(G146-G145)/G145</formula1>
    </dataValidation>
    <dataValidation type="whole" operator="equal" allowBlank="1" showInputMessage="1" showErrorMessage="1" error="_x000a_Data entry not allowed in this field" sqref="G153 G148">
      <formula1>(G151-G150)/G150</formula1>
    </dataValidation>
    <dataValidation type="whole" operator="greaterThanOrEqual" allowBlank="1" showInputMessage="1" showErrorMessage="1" error="_x000a_Please enter a value in this field" sqref="G129:G130">
      <formula1>1</formula1>
    </dataValidation>
    <dataValidation type="whole" operator="equal" allowBlank="1" showInputMessage="1" showErrorMessage="1" error="_x000a_Data entry is not allowed in this field" sqref="G26">
      <formula1>G27/(G28+G29+G30)</formula1>
    </dataValidation>
    <dataValidation type="whole" operator="equal" allowBlank="1" showInputMessage="1" showErrorMessage="1" error="_x000a_Data entry not allowed in this field" sqref="G207">
      <formula1>(G208-G209-G210)/(G208-G211)</formula1>
    </dataValidation>
    <dataValidation type="whole" operator="equal" allowBlank="1" showInputMessage="1" showErrorMessage="1" error="Data entry not allowed in the field" sqref="G167">
      <formula1>(G168/(G169+G170+G171+G172+G173))*365</formula1>
    </dataValidation>
    <dataValidation type="whole" operator="equal" allowBlank="1" showInputMessage="1" showErrorMessage="1" error="_x000a_Data entry in this field not allowed" sqref="G61">
      <formula1>((G62-G63-G64+G65)/(G66/12))</formula1>
    </dataValidation>
    <dataValidation type="whole" operator="equal" allowBlank="1" showInputMessage="1" showErrorMessage="1" error="_x000a_Data entry not allowed in this field" sqref="G80">
      <formula1>G81/(G82-G83)</formula1>
    </dataValidation>
    <dataValidation type="whole" operator="equal" allowBlank="1" showInputMessage="1" showErrorMessage="1" error="_x000a_Data Entry not allowed in this field" sqref="G21">
      <formula1>(G24+G23)/(G22+G24+G23)</formula1>
    </dataValidation>
    <dataValidation type="whole" operator="equal" allowBlank="1" showInputMessage="1" showErrorMessage="1" error="_x000a_Data Entry not allowed in this field" sqref="G106">
      <formula1>(G107-(G111+G110-G108))/G107</formula1>
    </dataValidation>
    <dataValidation type="whole" operator="equal" allowBlank="1" showInputMessage="1" showErrorMessage="1" error="_x000a_Data Entry no allowed in this field" sqref="G175">
      <formula1>(G176)/(G178+G177)</formula1>
    </dataValidation>
    <dataValidation type="whole" operator="equal" allowBlank="1" showInputMessage="1" showErrorMessage="1" error="_x000a_Data Entry not allowed in this field" sqref="G180">
      <formula1>(G181+G182)/(G184+G183)</formula1>
    </dataValidation>
    <dataValidation type="whole" operator="equal" allowBlank="1" showInputMessage="1" showErrorMessage="1" error="_x000a_Data Entry not allowed in this field" sqref="G187">
      <formula1>G188/(G190+G189)</formula1>
    </dataValidation>
  </dataValidation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M32"/>
  <sheetViews>
    <sheetView zoomScaleNormal="100" workbookViewId="0">
      <pane xSplit="2" ySplit="4" topLeftCell="C20" activePane="bottomRight" state="frozen"/>
      <selection activeCell="P27" sqref="P27"/>
      <selection pane="topRight" activeCell="P27" sqref="P27"/>
      <selection pane="bottomLeft" activeCell="P27" sqref="P27"/>
      <selection pane="bottomRight" activeCell="B4" sqref="B4"/>
    </sheetView>
  </sheetViews>
  <sheetFormatPr defaultColWidth="9.42578125" defaultRowHeight="12.75" x14ac:dyDescent="0.25"/>
  <cols>
    <col min="1" max="1" width="4.140625" style="113" customWidth="1"/>
    <col min="2" max="2" width="10.42578125" style="134" bestFit="1" customWidth="1"/>
    <col min="3" max="3" width="10.42578125" style="134" customWidth="1"/>
    <col min="4" max="4" width="21" style="113" customWidth="1"/>
    <col min="5" max="5" width="20.5703125" style="135" customWidth="1"/>
    <col min="6" max="6" width="11.140625" style="136" customWidth="1"/>
    <col min="7" max="7" width="10.5703125" style="136" customWidth="1"/>
    <col min="8" max="8" width="10.7109375" style="136" customWidth="1"/>
    <col min="9" max="9" width="11" style="136" customWidth="1"/>
    <col min="10" max="10" width="13.42578125" style="137" customWidth="1"/>
    <col min="11" max="11" width="11.7109375" style="138" customWidth="1"/>
    <col min="12" max="12" width="33.42578125" style="139" bestFit="1" customWidth="1"/>
    <col min="13" max="13" width="53.140625" style="121" bestFit="1" customWidth="1"/>
    <col min="14" max="16384" width="9.42578125" style="113"/>
  </cols>
  <sheetData>
    <row r="2" spans="2:13" ht="27" customHeight="1" x14ac:dyDescent="0.25">
      <c r="B2" s="456" t="s">
        <v>696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2:13" ht="14.1" hidden="1" customHeight="1" x14ac:dyDescent="0.25">
      <c r="B3" s="114"/>
      <c r="C3" s="114"/>
      <c r="D3" s="115"/>
      <c r="E3" s="116"/>
      <c r="F3" s="117"/>
      <c r="G3" s="117"/>
      <c r="H3" s="117"/>
      <c r="I3" s="117"/>
      <c r="J3" s="118"/>
      <c r="K3" s="119"/>
      <c r="L3" s="120"/>
    </row>
    <row r="4" spans="2:13" s="126" customFormat="1" ht="30" customHeight="1" x14ac:dyDescent="0.25">
      <c r="B4" s="84" t="s">
        <v>374</v>
      </c>
      <c r="C4" s="84" t="s">
        <v>375</v>
      </c>
      <c r="D4" s="84" t="s">
        <v>376</v>
      </c>
      <c r="E4" s="122" t="s">
        <v>377</v>
      </c>
      <c r="F4" s="123" t="s">
        <v>378</v>
      </c>
      <c r="G4" s="123" t="s">
        <v>379</v>
      </c>
      <c r="H4" s="123" t="s">
        <v>380</v>
      </c>
      <c r="I4" s="123" t="s">
        <v>679</v>
      </c>
      <c r="J4" s="123" t="s">
        <v>104</v>
      </c>
      <c r="K4" s="84" t="s">
        <v>351</v>
      </c>
      <c r="L4" s="124" t="s">
        <v>381</v>
      </c>
      <c r="M4" s="125" t="s">
        <v>382</v>
      </c>
    </row>
    <row r="5" spans="2:13" ht="35.1" customHeight="1" x14ac:dyDescent="0.25">
      <c r="B5" s="99">
        <v>2522161</v>
      </c>
      <c r="C5" s="99" t="s">
        <v>408</v>
      </c>
      <c r="D5" s="99" t="s">
        <v>409</v>
      </c>
      <c r="E5" s="127" t="s">
        <v>385</v>
      </c>
      <c r="F5" s="128">
        <v>2510.33</v>
      </c>
      <c r="G5" s="128">
        <v>2050.8200000000002</v>
      </c>
      <c r="H5" s="128">
        <v>2153.36</v>
      </c>
      <c r="I5" s="128">
        <v>20851.590000000004</v>
      </c>
      <c r="J5" s="128">
        <f t="shared" ref="J5:J26" si="0">SUM(F5:I5)</f>
        <v>27566.100000000006</v>
      </c>
      <c r="K5" s="263"/>
      <c r="L5" s="99" t="s">
        <v>390</v>
      </c>
      <c r="M5" s="99" t="s">
        <v>391</v>
      </c>
    </row>
    <row r="6" spans="2:13" ht="35.1" customHeight="1" x14ac:dyDescent="0.25">
      <c r="B6" s="99">
        <v>30000946</v>
      </c>
      <c r="C6" s="99" t="s">
        <v>410</v>
      </c>
      <c r="D6" s="99" t="s">
        <v>406</v>
      </c>
      <c r="E6" s="127" t="s">
        <v>385</v>
      </c>
      <c r="F6" s="128">
        <v>2532</v>
      </c>
      <c r="G6" s="128">
        <v>2515.09</v>
      </c>
      <c r="H6" s="128">
        <v>2485.5</v>
      </c>
      <c r="I6" s="128">
        <v>19520.260000000002</v>
      </c>
      <c r="J6" s="128">
        <f t="shared" si="0"/>
        <v>27052.850000000002</v>
      </c>
      <c r="K6" s="263" t="s">
        <v>386</v>
      </c>
      <c r="L6" s="99" t="s">
        <v>390</v>
      </c>
      <c r="M6" s="99" t="s">
        <v>672</v>
      </c>
    </row>
    <row r="7" spans="2:13" ht="35.1" customHeight="1" x14ac:dyDescent="0.25">
      <c r="B7" s="99">
        <v>1829055</v>
      </c>
      <c r="C7" s="99" t="s">
        <v>8</v>
      </c>
      <c r="D7" s="99" t="s">
        <v>393</v>
      </c>
      <c r="E7" s="127" t="s">
        <v>385</v>
      </c>
      <c r="F7" s="128">
        <v>264.16000000000003</v>
      </c>
      <c r="G7" s="128">
        <v>220.55</v>
      </c>
      <c r="H7" s="128">
        <v>1512.03</v>
      </c>
      <c r="I7" s="128">
        <v>17808.84</v>
      </c>
      <c r="J7" s="128">
        <f t="shared" si="0"/>
        <v>19805.580000000002</v>
      </c>
      <c r="K7" s="263" t="s">
        <v>0</v>
      </c>
      <c r="L7" s="99" t="s">
        <v>387</v>
      </c>
      <c r="M7" s="99" t="s">
        <v>693</v>
      </c>
    </row>
    <row r="8" spans="2:13" ht="35.1" customHeight="1" x14ac:dyDescent="0.25">
      <c r="B8" s="99">
        <v>2540812</v>
      </c>
      <c r="C8" s="99" t="s">
        <v>410</v>
      </c>
      <c r="D8" s="99" t="s">
        <v>406</v>
      </c>
      <c r="E8" s="127" t="s">
        <v>385</v>
      </c>
      <c r="F8" s="128">
        <v>1825.9</v>
      </c>
      <c r="G8" s="128">
        <v>1813.27</v>
      </c>
      <c r="H8" s="128">
        <v>1826.16</v>
      </c>
      <c r="I8" s="128">
        <v>7407.81</v>
      </c>
      <c r="J8" s="128">
        <f t="shared" si="0"/>
        <v>12873.14</v>
      </c>
      <c r="K8" s="263" t="s">
        <v>675</v>
      </c>
      <c r="L8" s="99" t="s">
        <v>390</v>
      </c>
      <c r="M8" s="99" t="s">
        <v>672</v>
      </c>
    </row>
    <row r="9" spans="2:13" ht="35.1" customHeight="1" x14ac:dyDescent="0.25">
      <c r="B9" s="99">
        <v>2352520</v>
      </c>
      <c r="C9" s="99" t="s">
        <v>688</v>
      </c>
      <c r="D9" s="99" t="s">
        <v>678</v>
      </c>
      <c r="E9" s="127" t="s">
        <v>385</v>
      </c>
      <c r="F9" s="128">
        <v>4553.66</v>
      </c>
      <c r="G9" s="128">
        <v>1208.48</v>
      </c>
      <c r="H9" s="128">
        <v>0</v>
      </c>
      <c r="I9" s="128">
        <v>0</v>
      </c>
      <c r="J9" s="128">
        <f t="shared" si="0"/>
        <v>5762.1399999999994</v>
      </c>
      <c r="K9" s="263" t="s">
        <v>0</v>
      </c>
      <c r="L9" s="99" t="s">
        <v>390</v>
      </c>
      <c r="M9" s="99" t="s">
        <v>693</v>
      </c>
    </row>
    <row r="10" spans="2:13" ht="35.1" customHeight="1" x14ac:dyDescent="0.25">
      <c r="B10" s="99">
        <v>2226959</v>
      </c>
      <c r="C10" s="99" t="s">
        <v>655</v>
      </c>
      <c r="D10" s="99" t="s">
        <v>657</v>
      </c>
      <c r="E10" s="127" t="s">
        <v>385</v>
      </c>
      <c r="F10" s="128">
        <v>2746.22</v>
      </c>
      <c r="G10" s="128">
        <v>3951.19</v>
      </c>
      <c r="H10" s="128">
        <v>2745.53</v>
      </c>
      <c r="I10" s="128">
        <v>675.74</v>
      </c>
      <c r="J10" s="128">
        <f t="shared" si="0"/>
        <v>10118.68</v>
      </c>
      <c r="K10" s="263" t="s">
        <v>386</v>
      </c>
      <c r="L10" s="99" t="s">
        <v>390</v>
      </c>
      <c r="M10" s="99" t="s">
        <v>391</v>
      </c>
    </row>
    <row r="11" spans="2:13" ht="35.1" customHeight="1" x14ac:dyDescent="0.25">
      <c r="B11" s="99">
        <v>2456952</v>
      </c>
      <c r="C11" s="99" t="s">
        <v>673</v>
      </c>
      <c r="D11" s="99" t="s">
        <v>674</v>
      </c>
      <c r="E11" s="127" t="s">
        <v>385</v>
      </c>
      <c r="F11" s="128">
        <v>0</v>
      </c>
      <c r="G11" s="128">
        <v>5539.08</v>
      </c>
      <c r="H11" s="128">
        <v>849.99</v>
      </c>
      <c r="I11" s="128">
        <v>0</v>
      </c>
      <c r="J11" s="128">
        <f t="shared" si="0"/>
        <v>6389.07</v>
      </c>
      <c r="K11" s="263" t="s">
        <v>0</v>
      </c>
      <c r="L11" s="99" t="s">
        <v>387</v>
      </c>
      <c r="M11" s="99" t="s">
        <v>694</v>
      </c>
    </row>
    <row r="12" spans="2:13" ht="35.1" customHeight="1" x14ac:dyDescent="0.25">
      <c r="B12" s="99">
        <v>557673</v>
      </c>
      <c r="C12" s="99" t="s">
        <v>401</v>
      </c>
      <c r="D12" s="99" t="s">
        <v>402</v>
      </c>
      <c r="E12" s="127" t="s">
        <v>385</v>
      </c>
      <c r="F12" s="128">
        <v>2115.84</v>
      </c>
      <c r="G12" s="128">
        <v>2157.3200000000002</v>
      </c>
      <c r="H12" s="128">
        <v>1553.71</v>
      </c>
      <c r="I12" s="128">
        <v>0</v>
      </c>
      <c r="J12" s="128">
        <f t="shared" si="0"/>
        <v>5826.87</v>
      </c>
      <c r="K12" s="263" t="s">
        <v>386</v>
      </c>
      <c r="L12" s="99" t="s">
        <v>390</v>
      </c>
      <c r="M12" s="99" t="s">
        <v>672</v>
      </c>
    </row>
    <row r="13" spans="2:13" ht="35.1" customHeight="1" x14ac:dyDescent="0.25">
      <c r="B13" s="99">
        <v>2538161</v>
      </c>
      <c r="C13" s="99" t="s">
        <v>383</v>
      </c>
      <c r="D13" s="99" t="s">
        <v>384</v>
      </c>
      <c r="E13" s="127" t="s">
        <v>385</v>
      </c>
      <c r="F13" s="128">
        <v>0</v>
      </c>
      <c r="G13" s="128">
        <v>0</v>
      </c>
      <c r="H13" s="128">
        <v>0</v>
      </c>
      <c r="I13" s="128">
        <v>9633.16</v>
      </c>
      <c r="J13" s="128">
        <f t="shared" si="0"/>
        <v>9633.16</v>
      </c>
      <c r="K13" s="263" t="s">
        <v>386</v>
      </c>
      <c r="L13" s="99" t="s">
        <v>387</v>
      </c>
      <c r="M13" s="99" t="s">
        <v>388</v>
      </c>
    </row>
    <row r="14" spans="2:13" ht="35.1" customHeight="1" x14ac:dyDescent="0.25">
      <c r="B14" s="99">
        <v>1564296</v>
      </c>
      <c r="C14" s="99" t="s">
        <v>656</v>
      </c>
      <c r="D14" s="99" t="s">
        <v>658</v>
      </c>
      <c r="E14" s="127" t="s">
        <v>385</v>
      </c>
      <c r="F14" s="128">
        <v>1811.49</v>
      </c>
      <c r="G14" s="128">
        <v>1620.8</v>
      </c>
      <c r="H14" s="128">
        <v>692.7</v>
      </c>
      <c r="I14" s="128">
        <v>0</v>
      </c>
      <c r="J14" s="128">
        <f t="shared" si="0"/>
        <v>4124.99</v>
      </c>
      <c r="K14" s="263" t="s">
        <v>386</v>
      </c>
      <c r="L14" s="99" t="s">
        <v>390</v>
      </c>
      <c r="M14" s="99" t="s">
        <v>391</v>
      </c>
    </row>
    <row r="15" spans="2:13" ht="35.1" customHeight="1" x14ac:dyDescent="0.25">
      <c r="B15" s="99">
        <v>1763598</v>
      </c>
      <c r="C15" s="99" t="s">
        <v>395</v>
      </c>
      <c r="D15" s="99" t="s">
        <v>396</v>
      </c>
      <c r="E15" s="127" t="s">
        <v>385</v>
      </c>
      <c r="F15" s="128">
        <v>0</v>
      </c>
      <c r="G15" s="128">
        <v>131.54</v>
      </c>
      <c r="H15" s="128">
        <v>0</v>
      </c>
      <c r="I15" s="128">
        <v>5666.11</v>
      </c>
      <c r="J15" s="128">
        <f t="shared" si="0"/>
        <v>5797.65</v>
      </c>
      <c r="K15" s="263" t="s">
        <v>386</v>
      </c>
      <c r="L15" s="99" t="s">
        <v>387</v>
      </c>
      <c r="M15" s="99" t="s">
        <v>397</v>
      </c>
    </row>
    <row r="16" spans="2:13" ht="35.1" customHeight="1" x14ac:dyDescent="0.25">
      <c r="B16" s="99">
        <v>2283555</v>
      </c>
      <c r="C16" s="99" t="s">
        <v>407</v>
      </c>
      <c r="D16" s="99" t="s">
        <v>666</v>
      </c>
      <c r="E16" s="127" t="s">
        <v>385</v>
      </c>
      <c r="F16" s="128">
        <v>0</v>
      </c>
      <c r="G16" s="128">
        <v>0</v>
      </c>
      <c r="H16" s="128">
        <v>0</v>
      </c>
      <c r="I16" s="128">
        <v>3829.49</v>
      </c>
      <c r="J16" s="128">
        <f t="shared" si="0"/>
        <v>3829.49</v>
      </c>
      <c r="K16" s="263" t="s">
        <v>386</v>
      </c>
      <c r="L16" s="99" t="s">
        <v>390</v>
      </c>
      <c r="M16" s="99" t="s">
        <v>391</v>
      </c>
    </row>
    <row r="17" spans="2:13" ht="35.1" customHeight="1" x14ac:dyDescent="0.25">
      <c r="B17" s="99">
        <v>2558055</v>
      </c>
      <c r="C17" s="99" t="s">
        <v>677</v>
      </c>
      <c r="D17" s="99" t="s">
        <v>689</v>
      </c>
      <c r="E17" s="127" t="s">
        <v>385</v>
      </c>
      <c r="F17" s="128">
        <v>1503.8</v>
      </c>
      <c r="G17" s="128">
        <v>0</v>
      </c>
      <c r="H17" s="128">
        <v>0</v>
      </c>
      <c r="I17" s="128">
        <v>0</v>
      </c>
      <c r="J17" s="128">
        <f t="shared" si="0"/>
        <v>1503.8</v>
      </c>
      <c r="K17" s="263" t="s">
        <v>0</v>
      </c>
      <c r="L17" s="99" t="s">
        <v>390</v>
      </c>
      <c r="M17" s="99" t="s">
        <v>672</v>
      </c>
    </row>
    <row r="18" spans="2:13" ht="35.1" customHeight="1" x14ac:dyDescent="0.25">
      <c r="B18" s="99">
        <v>2212699</v>
      </c>
      <c r="C18" s="99" t="s">
        <v>683</v>
      </c>
      <c r="D18" s="99" t="s">
        <v>684</v>
      </c>
      <c r="E18" s="127" t="s">
        <v>385</v>
      </c>
      <c r="F18" s="128">
        <v>582.96</v>
      </c>
      <c r="G18" s="128">
        <v>467.29</v>
      </c>
      <c r="H18" s="128">
        <v>161.66</v>
      </c>
      <c r="I18" s="128">
        <v>2301.7599999999993</v>
      </c>
      <c r="J18" s="128">
        <f t="shared" si="0"/>
        <v>3513.6699999999992</v>
      </c>
      <c r="K18" s="263" t="s">
        <v>0</v>
      </c>
      <c r="L18" s="99" t="s">
        <v>390</v>
      </c>
      <c r="M18" s="99" t="s">
        <v>672</v>
      </c>
    </row>
    <row r="19" spans="2:13" ht="35.1" customHeight="1" x14ac:dyDescent="0.25">
      <c r="B19" s="99">
        <v>2496225</v>
      </c>
      <c r="C19" s="99" t="s">
        <v>392</v>
      </c>
      <c r="D19" s="99" t="s">
        <v>393</v>
      </c>
      <c r="E19" s="127" t="s">
        <v>385</v>
      </c>
      <c r="F19" s="128">
        <v>0</v>
      </c>
      <c r="G19" s="128">
        <v>0</v>
      </c>
      <c r="H19" s="128">
        <v>0</v>
      </c>
      <c r="I19" s="128">
        <v>3698.49</v>
      </c>
      <c r="J19" s="128">
        <f t="shared" si="0"/>
        <v>3698.49</v>
      </c>
      <c r="K19" s="263" t="s">
        <v>386</v>
      </c>
      <c r="L19" s="99" t="s">
        <v>387</v>
      </c>
      <c r="M19" s="99" t="s">
        <v>394</v>
      </c>
    </row>
    <row r="20" spans="2:13" ht="35.1" customHeight="1" x14ac:dyDescent="0.25">
      <c r="B20" s="99">
        <v>1843042</v>
      </c>
      <c r="C20" s="99" t="s">
        <v>8</v>
      </c>
      <c r="D20" s="99" t="s">
        <v>389</v>
      </c>
      <c r="E20" s="127" t="s">
        <v>385</v>
      </c>
      <c r="F20" s="128">
        <v>167.79</v>
      </c>
      <c r="G20" s="128">
        <v>171.43</v>
      </c>
      <c r="H20" s="128">
        <v>174.12</v>
      </c>
      <c r="I20" s="128">
        <v>2195.54</v>
      </c>
      <c r="J20" s="128">
        <f t="shared" si="0"/>
        <v>2708.88</v>
      </c>
      <c r="K20" s="263" t="s">
        <v>386</v>
      </c>
      <c r="L20" s="99" t="s">
        <v>387</v>
      </c>
      <c r="M20" s="99" t="s">
        <v>694</v>
      </c>
    </row>
    <row r="21" spans="2:13" ht="35.1" customHeight="1" x14ac:dyDescent="0.25">
      <c r="B21" s="99">
        <v>546167</v>
      </c>
      <c r="C21" s="99" t="s">
        <v>403</v>
      </c>
      <c r="D21" s="99" t="s">
        <v>384</v>
      </c>
      <c r="E21" s="127" t="s">
        <v>385</v>
      </c>
      <c r="F21" s="128">
        <v>0</v>
      </c>
      <c r="G21" s="128">
        <v>1403.05</v>
      </c>
      <c r="H21" s="128">
        <v>167.48</v>
      </c>
      <c r="I21" s="128">
        <v>865.76</v>
      </c>
      <c r="J21" s="128">
        <f t="shared" si="0"/>
        <v>2436.29</v>
      </c>
      <c r="K21" s="263" t="s">
        <v>386</v>
      </c>
      <c r="L21" s="99" t="s">
        <v>390</v>
      </c>
      <c r="M21" s="99" t="s">
        <v>391</v>
      </c>
    </row>
    <row r="22" spans="2:13" ht="35.1" customHeight="1" x14ac:dyDescent="0.25">
      <c r="B22" s="99">
        <v>2558908</v>
      </c>
      <c r="C22" s="99" t="s">
        <v>407</v>
      </c>
      <c r="D22" s="99" t="s">
        <v>398</v>
      </c>
      <c r="E22" s="127" t="s">
        <v>385</v>
      </c>
      <c r="F22" s="128">
        <v>0</v>
      </c>
      <c r="G22" s="128">
        <v>0</v>
      </c>
      <c r="H22" s="128">
        <v>2343.0100000000002</v>
      </c>
      <c r="I22" s="128">
        <v>0</v>
      </c>
      <c r="J22" s="128">
        <f t="shared" si="0"/>
        <v>2343.0100000000002</v>
      </c>
      <c r="K22" s="263" t="s">
        <v>386</v>
      </c>
      <c r="L22" s="99" t="s">
        <v>387</v>
      </c>
      <c r="M22" s="99" t="s">
        <v>391</v>
      </c>
    </row>
    <row r="23" spans="2:13" ht="35.1" customHeight="1" x14ac:dyDescent="0.25">
      <c r="B23" s="99">
        <v>2462280</v>
      </c>
      <c r="C23" s="99" t="s">
        <v>404</v>
      </c>
      <c r="D23" s="99" t="s">
        <v>405</v>
      </c>
      <c r="E23" s="127" t="s">
        <v>385</v>
      </c>
      <c r="F23" s="128">
        <v>0</v>
      </c>
      <c r="G23" s="128">
        <v>14.7</v>
      </c>
      <c r="H23" s="128">
        <v>0</v>
      </c>
      <c r="I23" s="128">
        <v>1962.8</v>
      </c>
      <c r="J23" s="128">
        <f t="shared" si="0"/>
        <v>1977.5</v>
      </c>
      <c r="K23" s="263" t="s">
        <v>386</v>
      </c>
      <c r="L23" s="99" t="s">
        <v>387</v>
      </c>
      <c r="M23" s="99" t="s">
        <v>659</v>
      </c>
    </row>
    <row r="24" spans="2:13" ht="35.1" customHeight="1" x14ac:dyDescent="0.25">
      <c r="B24" s="99">
        <v>2573568</v>
      </c>
      <c r="C24" s="99" t="s">
        <v>690</v>
      </c>
      <c r="D24" s="99" t="s">
        <v>676</v>
      </c>
      <c r="E24" s="127" t="s">
        <v>385</v>
      </c>
      <c r="F24" s="128">
        <v>0</v>
      </c>
      <c r="G24" s="128">
        <v>1028.04</v>
      </c>
      <c r="H24" s="128">
        <v>57.75</v>
      </c>
      <c r="I24" s="128">
        <v>0</v>
      </c>
      <c r="J24" s="128">
        <f t="shared" si="0"/>
        <v>1085.79</v>
      </c>
      <c r="K24" s="263" t="s">
        <v>386</v>
      </c>
      <c r="L24" s="99" t="s">
        <v>390</v>
      </c>
      <c r="M24" s="99" t="s">
        <v>391</v>
      </c>
    </row>
    <row r="25" spans="2:13" ht="35.1" customHeight="1" x14ac:dyDescent="0.25">
      <c r="B25" s="99">
        <v>2335059</v>
      </c>
      <c r="C25" s="99" t="s">
        <v>399</v>
      </c>
      <c r="D25" s="99" t="s">
        <v>400</v>
      </c>
      <c r="E25" s="127" t="s">
        <v>385</v>
      </c>
      <c r="F25" s="128">
        <v>0</v>
      </c>
      <c r="G25" s="128">
        <v>0</v>
      </c>
      <c r="H25" s="128">
        <v>0</v>
      </c>
      <c r="I25" s="128">
        <v>564.46</v>
      </c>
      <c r="J25" s="128">
        <f t="shared" si="0"/>
        <v>564.46</v>
      </c>
      <c r="K25" s="263" t="s">
        <v>386</v>
      </c>
      <c r="L25" s="99" t="s">
        <v>390</v>
      </c>
      <c r="M25" s="99" t="s">
        <v>391</v>
      </c>
    </row>
    <row r="26" spans="2:13" ht="35.1" customHeight="1" thickBot="1" x14ac:dyDescent="0.3">
      <c r="B26" s="99">
        <v>2470587</v>
      </c>
      <c r="C26" s="99" t="s">
        <v>691</v>
      </c>
      <c r="D26" s="99" t="s">
        <v>692</v>
      </c>
      <c r="E26" s="127" t="s">
        <v>385</v>
      </c>
      <c r="F26" s="128">
        <v>319.62</v>
      </c>
      <c r="G26" s="128">
        <v>0</v>
      </c>
      <c r="H26" s="128">
        <v>0</v>
      </c>
      <c r="I26" s="128">
        <v>6.46</v>
      </c>
      <c r="J26" s="128">
        <f t="shared" si="0"/>
        <v>326.08</v>
      </c>
      <c r="K26" s="263" t="s">
        <v>0</v>
      </c>
      <c r="L26" s="99" t="s">
        <v>387</v>
      </c>
      <c r="M26" s="99" t="s">
        <v>695</v>
      </c>
    </row>
    <row r="27" spans="2:13" s="130" customFormat="1" ht="20.65" customHeight="1" thickBot="1" x14ac:dyDescent="0.3">
      <c r="B27" s="144"/>
      <c r="C27" s="144"/>
      <c r="D27" s="144"/>
      <c r="E27" s="264"/>
      <c r="F27" s="265">
        <f>SUM(F17:F26)</f>
        <v>2574.17</v>
      </c>
      <c r="G27" s="265">
        <f>SUM(G17:G26)</f>
        <v>3084.5099999999998</v>
      </c>
      <c r="H27" s="265">
        <f>SUM(H17:H26)</f>
        <v>2904.0200000000004</v>
      </c>
      <c r="I27" s="265">
        <f>SUM(I17:I26)</f>
        <v>11595.269999999997</v>
      </c>
      <c r="J27" s="265">
        <f>SUM(J5:J26)</f>
        <v>158937.69000000003</v>
      </c>
      <c r="K27" s="266"/>
      <c r="L27" s="129"/>
      <c r="M27" s="129"/>
    </row>
    <row r="28" spans="2:13" x14ac:dyDescent="0.25">
      <c r="B28" s="91"/>
      <c r="C28" s="91"/>
      <c r="D28" s="91"/>
      <c r="E28" s="131"/>
      <c r="F28" s="132"/>
      <c r="G28" s="132"/>
      <c r="H28" s="132"/>
      <c r="I28" s="132"/>
      <c r="J28" s="133"/>
      <c r="K28" s="96"/>
      <c r="L28" s="91"/>
      <c r="M28" s="91"/>
    </row>
    <row r="29" spans="2:13" x14ac:dyDescent="0.25">
      <c r="B29" s="141"/>
      <c r="C29" s="141"/>
      <c r="D29" s="141"/>
      <c r="E29" s="267"/>
      <c r="F29" s="142"/>
      <c r="G29" s="142"/>
      <c r="H29" s="142"/>
      <c r="I29" s="142"/>
      <c r="J29" s="142"/>
      <c r="K29" s="143"/>
      <c r="L29" s="141"/>
      <c r="M29" s="141"/>
    </row>
    <row r="30" spans="2:13" x14ac:dyDescent="0.25">
      <c r="B30" s="141"/>
      <c r="C30" s="141"/>
      <c r="D30" s="141"/>
      <c r="E30" s="267"/>
      <c r="F30" s="142"/>
      <c r="G30" s="142"/>
      <c r="H30" s="142"/>
      <c r="I30" s="142"/>
      <c r="J30" s="142"/>
      <c r="K30" s="143"/>
      <c r="L30" s="141"/>
      <c r="M30" s="141"/>
    </row>
    <row r="31" spans="2:13" x14ac:dyDescent="0.25">
      <c r="B31" s="141"/>
      <c r="C31" s="141"/>
      <c r="D31" s="141"/>
      <c r="E31" s="267"/>
      <c r="F31" s="142"/>
      <c r="G31" s="142"/>
      <c r="H31" s="142"/>
      <c r="I31" s="142"/>
      <c r="J31" s="142"/>
      <c r="K31" s="143"/>
      <c r="L31" s="141"/>
      <c r="M31" s="141"/>
    </row>
    <row r="32" spans="2:13" x14ac:dyDescent="0.25">
      <c r="B32" s="141"/>
      <c r="C32" s="141"/>
      <c r="D32" s="141"/>
      <c r="E32" s="267"/>
      <c r="F32" s="142"/>
      <c r="G32" s="142"/>
      <c r="H32" s="142"/>
      <c r="I32" s="142"/>
      <c r="J32" s="142"/>
      <c r="K32" s="143"/>
      <c r="L32" s="141"/>
      <c r="M32" s="141"/>
    </row>
  </sheetData>
  <mergeCells count="1">
    <mergeCell ref="B2:M2"/>
  </mergeCells>
  <printOptions gridLines="1"/>
  <pageMargins left="0.94488188976377963" right="0.15748031496062992" top="0.6692913385826772" bottom="0.6692913385826772" header="0.15748031496062992" footer="0.15748031496062992"/>
  <pageSetup paperSize="8" scale="90" orientation="landscape" r:id="rId1"/>
  <headerFooter>
    <oddHeader xml:space="preserve">&amp;L&amp;P&amp;R&amp;"Arial,Bold"ANNEXURE AD
</oddHeader>
    <oddFooter>&amp;L&amp;F&amp;C&amp;A&amp;R&amp;D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33"/>
  <sheetViews>
    <sheetView showGridLines="0" view="pageBreakPreview" zoomScale="120" zoomScaleNormal="80" zoomScaleSheetLayoutView="120" workbookViewId="0">
      <selection activeCell="H61" sqref="H61:H66"/>
    </sheetView>
  </sheetViews>
  <sheetFormatPr defaultRowHeight="15" x14ac:dyDescent="0.25"/>
  <cols>
    <col min="1" max="1" width="4.140625" style="145" customWidth="1"/>
    <col min="2" max="2" width="22.85546875" style="145" customWidth="1"/>
    <col min="3" max="3" width="30.85546875" style="145" customWidth="1"/>
    <col min="4" max="4" width="26.85546875" style="145" customWidth="1"/>
    <col min="5" max="5" width="15.7109375" style="145" customWidth="1"/>
    <col min="6" max="6" width="30.7109375" style="145" customWidth="1"/>
    <col min="7" max="7" width="21.7109375" style="151" customWidth="1"/>
    <col min="8" max="8" width="22.7109375" style="145" customWidth="1"/>
    <col min="9" max="9" width="22.7109375" style="148" customWidth="1"/>
  </cols>
  <sheetData>
    <row r="1" spans="1:9" x14ac:dyDescent="0.25">
      <c r="B1" s="146"/>
      <c r="G1" s="147" t="s">
        <v>418</v>
      </c>
    </row>
    <row r="2" spans="1:9" ht="20.25" x14ac:dyDescent="0.25">
      <c r="B2" s="149"/>
      <c r="G2" s="147" t="s">
        <v>419</v>
      </c>
    </row>
    <row r="4" spans="1:9" x14ac:dyDescent="0.25">
      <c r="C4" s="298" t="s">
        <v>420</v>
      </c>
      <c r="D4" s="299"/>
      <c r="E4" s="269"/>
    </row>
    <row r="5" spans="1:9" x14ac:dyDescent="0.25">
      <c r="C5" s="300" t="s">
        <v>421</v>
      </c>
      <c r="D5" s="299"/>
      <c r="E5" s="269"/>
    </row>
    <row r="6" spans="1:9" ht="14.45" customHeight="1" x14ac:dyDescent="0.25">
      <c r="C6" s="301" t="s">
        <v>422</v>
      </c>
      <c r="D6" s="299"/>
      <c r="E6" s="269"/>
    </row>
    <row r="12" spans="1:9" ht="20.25" x14ac:dyDescent="0.25">
      <c r="A12" s="149" t="s">
        <v>423</v>
      </c>
      <c r="B12" s="149"/>
    </row>
    <row r="13" spans="1:9" ht="20.25" x14ac:dyDescent="0.25">
      <c r="A13" s="149"/>
      <c r="B13" s="149"/>
    </row>
    <row r="14" spans="1:9" ht="21" thickBot="1" x14ac:dyDescent="0.3">
      <c r="A14" s="149"/>
      <c r="B14" s="149"/>
    </row>
    <row r="15" spans="1:9" ht="26.25" thickBot="1" x14ac:dyDescent="0.3">
      <c r="A15" s="302" t="s">
        <v>424</v>
      </c>
      <c r="B15" s="303"/>
      <c r="C15" s="152" t="s">
        <v>425</v>
      </c>
      <c r="D15" s="152" t="s">
        <v>426</v>
      </c>
      <c r="E15" s="152" t="s">
        <v>427</v>
      </c>
      <c r="F15" s="152" t="s">
        <v>428</v>
      </c>
      <c r="G15" s="152" t="s">
        <v>429</v>
      </c>
      <c r="H15" s="153" t="s">
        <v>430</v>
      </c>
      <c r="I15" s="154" t="s">
        <v>431</v>
      </c>
    </row>
    <row r="16" spans="1:9" ht="15.75" thickBot="1" x14ac:dyDescent="0.3">
      <c r="A16" s="155"/>
      <c r="B16" s="156"/>
      <c r="C16" s="155"/>
      <c r="D16" s="155"/>
      <c r="E16" s="155"/>
      <c r="F16" s="155"/>
      <c r="G16" s="155" t="s">
        <v>432</v>
      </c>
      <c r="H16" s="155"/>
      <c r="I16" s="157"/>
    </row>
    <row r="17" spans="1:9" ht="15" customHeight="1" thickBot="1" x14ac:dyDescent="0.3">
      <c r="A17" s="304" t="s">
        <v>433</v>
      </c>
      <c r="B17" s="305"/>
      <c r="C17" s="305"/>
      <c r="D17" s="305"/>
      <c r="E17" s="305"/>
      <c r="F17" s="305"/>
      <c r="G17" s="305"/>
      <c r="H17" s="305"/>
      <c r="I17" s="306"/>
    </row>
    <row r="18" spans="1:9" ht="15.75" thickBot="1" x14ac:dyDescent="0.3">
      <c r="A18" s="158"/>
      <c r="B18" s="158"/>
      <c r="C18" s="158"/>
      <c r="D18" s="158"/>
      <c r="E18" s="158"/>
      <c r="F18" s="158"/>
      <c r="G18" s="159"/>
      <c r="H18" s="158"/>
      <c r="I18" s="160"/>
    </row>
    <row r="19" spans="1:9" ht="15" customHeight="1" thickBot="1" x14ac:dyDescent="0.3">
      <c r="A19" s="307" t="s">
        <v>434</v>
      </c>
      <c r="B19" s="308"/>
      <c r="C19" s="308"/>
      <c r="D19" s="308"/>
      <c r="E19" s="308"/>
      <c r="F19" s="308"/>
      <c r="G19" s="308"/>
      <c r="H19" s="308"/>
      <c r="I19" s="306"/>
    </row>
    <row r="20" spans="1:9" ht="15.75" thickBot="1" x14ac:dyDescent="0.3">
      <c r="A20" s="158"/>
      <c r="B20" s="158"/>
      <c r="C20" s="158"/>
      <c r="D20" s="158"/>
      <c r="E20" s="158"/>
      <c r="F20" s="158"/>
      <c r="G20" s="159"/>
      <c r="H20" s="158"/>
      <c r="I20" s="160"/>
    </row>
    <row r="21" spans="1:9" ht="14.45" customHeight="1" x14ac:dyDescent="0.25">
      <c r="A21" s="330">
        <v>1</v>
      </c>
      <c r="B21" s="466" t="s">
        <v>435</v>
      </c>
      <c r="C21" s="466" t="s">
        <v>436</v>
      </c>
      <c r="D21" s="466" t="s">
        <v>437</v>
      </c>
      <c r="E21" s="470" t="s">
        <v>438</v>
      </c>
      <c r="F21" s="246"/>
      <c r="G21" s="247">
        <f>(G24+G23)/(G22+G24+G23)</f>
        <v>8.1904414853504609E-2</v>
      </c>
      <c r="H21" s="474" t="s">
        <v>439</v>
      </c>
      <c r="I21" s="309"/>
    </row>
    <row r="22" spans="1:9" x14ac:dyDescent="0.25">
      <c r="A22" s="331"/>
      <c r="B22" s="467"/>
      <c r="C22" s="467"/>
      <c r="D22" s="467"/>
      <c r="E22" s="471"/>
      <c r="F22" s="248" t="s">
        <v>440</v>
      </c>
      <c r="G22" s="161">
        <v>4535002</v>
      </c>
      <c r="H22" s="475"/>
      <c r="I22" s="310"/>
    </row>
    <row r="23" spans="1:9" x14ac:dyDescent="0.25">
      <c r="A23" s="331"/>
      <c r="B23" s="468"/>
      <c r="C23" s="468"/>
      <c r="D23" s="468"/>
      <c r="E23" s="472"/>
      <c r="F23" s="249" t="s">
        <v>441</v>
      </c>
      <c r="G23" s="271">
        <v>0</v>
      </c>
      <c r="H23" s="476"/>
      <c r="I23" s="311"/>
    </row>
    <row r="24" spans="1:9" ht="24" customHeight="1" thickBot="1" x14ac:dyDescent="0.3">
      <c r="A24" s="332"/>
      <c r="B24" s="469"/>
      <c r="C24" s="469"/>
      <c r="D24" s="469"/>
      <c r="E24" s="473"/>
      <c r="F24" s="163" t="s">
        <v>442</v>
      </c>
      <c r="G24" s="164">
        <v>404573</v>
      </c>
      <c r="H24" s="477"/>
      <c r="I24" s="312"/>
    </row>
    <row r="25" spans="1:9" ht="15.75" thickBot="1" x14ac:dyDescent="0.3">
      <c r="A25" s="165"/>
      <c r="B25" s="166"/>
      <c r="C25" s="166"/>
      <c r="D25" s="166"/>
      <c r="E25" s="167"/>
      <c r="F25" s="168"/>
      <c r="G25" s="169"/>
      <c r="H25" s="170"/>
      <c r="I25" s="171"/>
    </row>
    <row r="26" spans="1:9" ht="14.45" customHeight="1" x14ac:dyDescent="0.25">
      <c r="A26" s="313">
        <v>2</v>
      </c>
      <c r="B26" s="457" t="s">
        <v>443</v>
      </c>
      <c r="C26" s="457" t="s">
        <v>444</v>
      </c>
      <c r="D26" s="457" t="s">
        <v>445</v>
      </c>
      <c r="E26" s="461">
        <v>0</v>
      </c>
      <c r="F26" s="172"/>
      <c r="G26" s="247">
        <f>G27/(G28+G29+G30)</f>
        <v>0</v>
      </c>
      <c r="H26" s="463" t="s">
        <v>446</v>
      </c>
      <c r="I26" s="327"/>
    </row>
    <row r="27" spans="1:9" ht="25.5" x14ac:dyDescent="0.25">
      <c r="A27" s="314"/>
      <c r="B27" s="458"/>
      <c r="C27" s="458"/>
      <c r="D27" s="458"/>
      <c r="E27" s="462"/>
      <c r="F27" s="250" t="s">
        <v>447</v>
      </c>
      <c r="G27" s="161">
        <v>0</v>
      </c>
      <c r="H27" s="464"/>
      <c r="I27" s="328"/>
    </row>
    <row r="28" spans="1:9" x14ac:dyDescent="0.25">
      <c r="A28" s="314"/>
      <c r="B28" s="458"/>
      <c r="C28" s="458"/>
      <c r="D28" s="458"/>
      <c r="E28" s="462"/>
      <c r="F28" s="173" t="s">
        <v>448</v>
      </c>
      <c r="G28" s="161">
        <v>7725987</v>
      </c>
      <c r="H28" s="464"/>
      <c r="I28" s="328"/>
    </row>
    <row r="29" spans="1:9" x14ac:dyDescent="0.25">
      <c r="A29" s="314"/>
      <c r="B29" s="459"/>
      <c r="C29" s="459"/>
      <c r="D29" s="459"/>
      <c r="E29" s="398"/>
      <c r="F29" s="173" t="s">
        <v>449</v>
      </c>
      <c r="G29" s="161">
        <v>90913</v>
      </c>
      <c r="H29" s="464"/>
      <c r="I29" s="328"/>
    </row>
    <row r="30" spans="1:9" ht="15" customHeight="1" thickBot="1" x14ac:dyDescent="0.3">
      <c r="A30" s="315"/>
      <c r="B30" s="460"/>
      <c r="C30" s="460"/>
      <c r="D30" s="460"/>
      <c r="E30" s="428"/>
      <c r="F30" s="251" t="s">
        <v>450</v>
      </c>
      <c r="G30" s="252">
        <v>127075</v>
      </c>
      <c r="H30" s="465"/>
      <c r="I30" s="329"/>
    </row>
    <row r="31" spans="1:9" ht="15.75" thickBot="1" x14ac:dyDescent="0.3">
      <c r="A31" s="174"/>
      <c r="B31" s="171"/>
      <c r="C31" s="171"/>
      <c r="D31" s="171"/>
      <c r="E31" s="174"/>
      <c r="F31" s="168"/>
      <c r="G31" s="169"/>
      <c r="H31" s="175"/>
      <c r="I31" s="175"/>
    </row>
    <row r="32" spans="1:9" ht="14.45" customHeight="1" x14ac:dyDescent="0.25">
      <c r="A32" s="313">
        <v>3</v>
      </c>
      <c r="B32" s="457" t="s">
        <v>451</v>
      </c>
      <c r="C32" s="457" t="s">
        <v>452</v>
      </c>
      <c r="D32" s="457" t="s">
        <v>453</v>
      </c>
      <c r="E32" s="461">
        <v>0.08</v>
      </c>
      <c r="F32" s="172"/>
      <c r="G32" s="253">
        <f>G33/(G34+G35)</f>
        <v>5.1756194911026107E-2</v>
      </c>
      <c r="H32" s="474" t="s">
        <v>454</v>
      </c>
      <c r="I32" s="345"/>
    </row>
    <row r="33" spans="1:9" ht="25.5" x14ac:dyDescent="0.25">
      <c r="A33" s="314"/>
      <c r="B33" s="458"/>
      <c r="C33" s="458"/>
      <c r="D33" s="458"/>
      <c r="E33" s="462"/>
      <c r="F33" s="176" t="s">
        <v>455</v>
      </c>
      <c r="G33" s="161">
        <v>404573</v>
      </c>
      <c r="H33" s="481"/>
      <c r="I33" s="346"/>
    </row>
    <row r="34" spans="1:9" x14ac:dyDescent="0.25">
      <c r="A34" s="314"/>
      <c r="B34" s="458"/>
      <c r="C34" s="458"/>
      <c r="D34" s="458"/>
      <c r="E34" s="462"/>
      <c r="F34" s="173" t="s">
        <v>448</v>
      </c>
      <c r="G34" s="161">
        <v>7725987</v>
      </c>
      <c r="H34" s="481"/>
      <c r="I34" s="346"/>
    </row>
    <row r="35" spans="1:9" ht="26.25" thickBot="1" x14ac:dyDescent="0.3">
      <c r="A35" s="348"/>
      <c r="B35" s="460"/>
      <c r="C35" s="460"/>
      <c r="D35" s="460"/>
      <c r="E35" s="399"/>
      <c r="F35" s="177" t="s">
        <v>456</v>
      </c>
      <c r="G35" s="252">
        <v>90913</v>
      </c>
      <c r="H35" s="482"/>
      <c r="I35" s="347"/>
    </row>
    <row r="41" spans="1:9" ht="15.75" thickBot="1" x14ac:dyDescent="0.3"/>
    <row r="42" spans="1:9" ht="15" customHeight="1" thickBot="1" x14ac:dyDescent="0.3">
      <c r="A42" s="307" t="s">
        <v>457</v>
      </c>
      <c r="B42" s="308"/>
      <c r="C42" s="308"/>
      <c r="D42" s="308"/>
      <c r="E42" s="308"/>
      <c r="F42" s="308"/>
      <c r="G42" s="308"/>
      <c r="H42" s="308"/>
      <c r="I42" s="306"/>
    </row>
    <row r="43" spans="1:9" ht="15.75" thickBot="1" x14ac:dyDescent="0.3">
      <c r="G43" s="178"/>
    </row>
    <row r="44" spans="1:9" ht="14.45" customHeight="1" x14ac:dyDescent="0.25">
      <c r="A44" s="313">
        <v>1</v>
      </c>
      <c r="B44" s="457" t="s">
        <v>458</v>
      </c>
      <c r="C44" s="457" t="s">
        <v>459</v>
      </c>
      <c r="D44" s="457" t="s">
        <v>460</v>
      </c>
      <c r="E44" s="461">
        <v>0.95</v>
      </c>
      <c r="F44" s="246"/>
      <c r="G44" s="254">
        <f>(G46+G48-G45-G47)/G48</f>
        <v>0.98834269550744658</v>
      </c>
      <c r="H44" s="478" t="s">
        <v>461</v>
      </c>
      <c r="I44" s="354"/>
    </row>
    <row r="45" spans="1:9" x14ac:dyDescent="0.25">
      <c r="A45" s="314"/>
      <c r="B45" s="458"/>
      <c r="C45" s="458"/>
      <c r="D45" s="458"/>
      <c r="E45" s="462"/>
      <c r="F45" s="173" t="s">
        <v>462</v>
      </c>
      <c r="G45" s="161">
        <v>952785</v>
      </c>
      <c r="H45" s="479"/>
      <c r="I45" s="355"/>
    </row>
    <row r="46" spans="1:9" x14ac:dyDescent="0.25">
      <c r="A46" s="314"/>
      <c r="B46" s="458"/>
      <c r="C46" s="458"/>
      <c r="D46" s="458"/>
      <c r="E46" s="462"/>
      <c r="F46" s="173" t="s">
        <v>670</v>
      </c>
      <c r="G46" s="161">
        <v>922919</v>
      </c>
      <c r="H46" s="479"/>
      <c r="I46" s="355"/>
    </row>
    <row r="47" spans="1:9" x14ac:dyDescent="0.25">
      <c r="A47" s="314"/>
      <c r="B47" s="459"/>
      <c r="C47" s="459"/>
      <c r="D47" s="459"/>
      <c r="E47" s="398"/>
      <c r="F47" s="173" t="s">
        <v>464</v>
      </c>
      <c r="G47" s="161">
        <v>8082</v>
      </c>
      <c r="H47" s="479"/>
      <c r="I47" s="355"/>
    </row>
    <row r="48" spans="1:9" ht="15.75" thickBot="1" x14ac:dyDescent="0.3">
      <c r="A48" s="315"/>
      <c r="B48" s="460"/>
      <c r="C48" s="460"/>
      <c r="D48" s="460"/>
      <c r="E48" s="428"/>
      <c r="F48" s="163" t="s">
        <v>465</v>
      </c>
      <c r="G48" s="164">
        <v>3255298</v>
      </c>
      <c r="H48" s="480"/>
      <c r="I48" s="356"/>
    </row>
    <row r="49" spans="1:9" ht="15.75" thickBot="1" x14ac:dyDescent="0.3"/>
    <row r="50" spans="1:9" ht="14.45" customHeight="1" x14ac:dyDescent="0.25">
      <c r="A50" s="330">
        <v>2</v>
      </c>
      <c r="B50" s="485" t="s">
        <v>466</v>
      </c>
      <c r="C50" s="394" t="s">
        <v>467</v>
      </c>
      <c r="D50" s="394" t="s">
        <v>468</v>
      </c>
      <c r="E50" s="488">
        <v>1</v>
      </c>
      <c r="F50" s="172"/>
      <c r="G50" s="255">
        <f>G51/G52</f>
        <v>2.3247519056522364E-2</v>
      </c>
      <c r="H50" s="400" t="s">
        <v>461</v>
      </c>
      <c r="I50" s="371"/>
    </row>
    <row r="51" spans="1:9" ht="25.5" x14ac:dyDescent="0.25">
      <c r="A51" s="331"/>
      <c r="B51" s="486"/>
      <c r="C51" s="395"/>
      <c r="D51" s="395"/>
      <c r="E51" s="489"/>
      <c r="F51" s="176" t="s">
        <v>469</v>
      </c>
      <c r="G51" s="161">
        <v>8082</v>
      </c>
      <c r="H51" s="401"/>
      <c r="I51" s="328"/>
    </row>
    <row r="52" spans="1:9" ht="26.25" thickBot="1" x14ac:dyDescent="0.3">
      <c r="A52" s="332"/>
      <c r="B52" s="487"/>
      <c r="C52" s="396"/>
      <c r="D52" s="396"/>
      <c r="E52" s="490"/>
      <c r="F52" s="177" t="s">
        <v>470</v>
      </c>
      <c r="G52" s="164">
        <v>347650</v>
      </c>
      <c r="H52" s="402"/>
      <c r="I52" s="329"/>
    </row>
    <row r="53" spans="1:9" ht="15.75" thickBot="1" x14ac:dyDescent="0.3"/>
    <row r="54" spans="1:9" ht="14.45" customHeight="1" x14ac:dyDescent="0.25">
      <c r="A54" s="374">
        <v>3</v>
      </c>
      <c r="B54" s="394" t="s">
        <v>471</v>
      </c>
      <c r="C54" s="394" t="s">
        <v>472</v>
      </c>
      <c r="D54" s="394" t="s">
        <v>473</v>
      </c>
      <c r="E54" s="426" t="s">
        <v>474</v>
      </c>
      <c r="F54" s="172"/>
      <c r="G54" s="256">
        <f>(((G55-G56)/G57)*365)</f>
        <v>67.850708291529685</v>
      </c>
      <c r="H54" s="400" t="s">
        <v>475</v>
      </c>
      <c r="I54" s="371"/>
    </row>
    <row r="55" spans="1:9" x14ac:dyDescent="0.25">
      <c r="A55" s="392"/>
      <c r="B55" s="395"/>
      <c r="C55" s="395"/>
      <c r="D55" s="395"/>
      <c r="E55" s="483"/>
      <c r="F55" s="173" t="s">
        <v>476</v>
      </c>
      <c r="G55" s="161">
        <v>952785</v>
      </c>
      <c r="H55" s="401"/>
      <c r="I55" s="328"/>
    </row>
    <row r="56" spans="1:9" ht="15.75" thickBot="1" x14ac:dyDescent="0.3">
      <c r="A56" s="392"/>
      <c r="B56" s="395"/>
      <c r="C56" s="395"/>
      <c r="D56" s="395"/>
      <c r="E56" s="483"/>
      <c r="F56" s="173" t="s">
        <v>477</v>
      </c>
      <c r="G56" s="164">
        <v>347650</v>
      </c>
      <c r="H56" s="401"/>
      <c r="I56" s="328"/>
    </row>
    <row r="57" spans="1:9" ht="15.75" thickBot="1" x14ac:dyDescent="0.3">
      <c r="A57" s="393"/>
      <c r="B57" s="396"/>
      <c r="C57" s="396"/>
      <c r="D57" s="396"/>
      <c r="E57" s="484"/>
      <c r="F57" s="163" t="s">
        <v>465</v>
      </c>
      <c r="G57" s="164">
        <v>3255298</v>
      </c>
      <c r="H57" s="402"/>
      <c r="I57" s="329"/>
    </row>
    <row r="58" spans="1:9" ht="15.75" thickBot="1" x14ac:dyDescent="0.3"/>
    <row r="59" spans="1:9" ht="15" customHeight="1" thickBot="1" x14ac:dyDescent="0.3">
      <c r="A59" s="307" t="s">
        <v>478</v>
      </c>
      <c r="B59" s="308"/>
      <c r="C59" s="308"/>
      <c r="D59" s="308"/>
      <c r="E59" s="308"/>
      <c r="F59" s="308"/>
      <c r="G59" s="308"/>
      <c r="H59" s="308"/>
      <c r="I59" s="306"/>
    </row>
    <row r="60" spans="1:9" ht="15.75" thickBot="1" x14ac:dyDescent="0.3">
      <c r="G60" s="178"/>
    </row>
    <row r="61" spans="1:9" ht="14.45" customHeight="1" x14ac:dyDescent="0.25">
      <c r="A61" s="330">
        <v>1</v>
      </c>
      <c r="B61" s="362" t="s">
        <v>479</v>
      </c>
      <c r="C61" s="362" t="s">
        <v>480</v>
      </c>
      <c r="D61" s="362" t="s">
        <v>481</v>
      </c>
      <c r="E61" s="362" t="s">
        <v>482</v>
      </c>
      <c r="F61" s="172"/>
      <c r="G61" s="179">
        <f>((G62-G63-G64+G65)/(G66/12))</f>
        <v>1.6241230003427087</v>
      </c>
      <c r="H61" s="365" t="s">
        <v>483</v>
      </c>
      <c r="I61" s="368"/>
    </row>
    <row r="62" spans="1:9" x14ac:dyDescent="0.25">
      <c r="A62" s="360"/>
      <c r="B62" s="363"/>
      <c r="C62" s="363"/>
      <c r="D62" s="363"/>
      <c r="E62" s="363"/>
      <c r="F62" s="173" t="s">
        <v>484</v>
      </c>
      <c r="G62" s="161">
        <v>554189</v>
      </c>
      <c r="H62" s="366"/>
      <c r="I62" s="369"/>
    </row>
    <row r="63" spans="1:9" x14ac:dyDescent="0.25">
      <c r="A63" s="360"/>
      <c r="B63" s="363"/>
      <c r="C63" s="363"/>
      <c r="D63" s="363"/>
      <c r="E63" s="363"/>
      <c r="F63" s="173" t="s">
        <v>485</v>
      </c>
      <c r="G63" s="161">
        <v>57376</v>
      </c>
      <c r="H63" s="366"/>
      <c r="I63" s="369"/>
    </row>
    <row r="64" spans="1:9" x14ac:dyDescent="0.25">
      <c r="A64" s="360"/>
      <c r="B64" s="363"/>
      <c r="C64" s="363"/>
      <c r="D64" s="363"/>
      <c r="E64" s="363"/>
      <c r="F64" s="173" t="s">
        <v>486</v>
      </c>
      <c r="G64" s="161">
        <v>0</v>
      </c>
      <c r="H64" s="366"/>
      <c r="I64" s="369"/>
    </row>
    <row r="65" spans="1:9" x14ac:dyDescent="0.25">
      <c r="A65" s="360"/>
      <c r="B65" s="363"/>
      <c r="C65" s="363"/>
      <c r="D65" s="363"/>
      <c r="E65" s="363"/>
      <c r="F65" s="173" t="s">
        <v>487</v>
      </c>
      <c r="G65" s="161">
        <v>0</v>
      </c>
      <c r="H65" s="366"/>
      <c r="I65" s="369"/>
    </row>
    <row r="66" spans="1:9" ht="38.1" customHeight="1" thickBot="1" x14ac:dyDescent="0.3">
      <c r="A66" s="361"/>
      <c r="B66" s="364"/>
      <c r="C66" s="364"/>
      <c r="D66" s="364"/>
      <c r="E66" s="364"/>
      <c r="F66" s="177" t="s">
        <v>488</v>
      </c>
      <c r="G66" s="180">
        <v>3670754</v>
      </c>
      <c r="H66" s="367"/>
      <c r="I66" s="370"/>
    </row>
    <row r="67" spans="1:9" ht="15.75" thickBot="1" x14ac:dyDescent="0.3"/>
    <row r="68" spans="1:9" ht="14.45" customHeight="1" x14ac:dyDescent="0.25">
      <c r="A68" s="403">
        <v>2</v>
      </c>
      <c r="B68" s="394" t="s">
        <v>489</v>
      </c>
      <c r="C68" s="394" t="s">
        <v>490</v>
      </c>
      <c r="D68" s="394" t="s">
        <v>491</v>
      </c>
      <c r="E68" s="394" t="s">
        <v>492</v>
      </c>
      <c r="F68" s="172"/>
      <c r="G68" s="181">
        <f>G69/G70</f>
        <v>1.5174268182727304</v>
      </c>
      <c r="H68" s="406" t="s">
        <v>483</v>
      </c>
      <c r="I68" s="371"/>
    </row>
    <row r="69" spans="1:9" x14ac:dyDescent="0.25">
      <c r="A69" s="404"/>
      <c r="B69" s="395"/>
      <c r="C69" s="395"/>
      <c r="D69" s="395"/>
      <c r="E69" s="395"/>
      <c r="F69" s="173" t="s">
        <v>493</v>
      </c>
      <c r="G69" s="161">
        <v>1418744</v>
      </c>
      <c r="H69" s="407"/>
      <c r="I69" s="328"/>
    </row>
    <row r="70" spans="1:9" ht="15.75" thickBot="1" x14ac:dyDescent="0.3">
      <c r="A70" s="405"/>
      <c r="B70" s="396"/>
      <c r="C70" s="396"/>
      <c r="D70" s="396"/>
      <c r="E70" s="396"/>
      <c r="F70" s="163" t="s">
        <v>494</v>
      </c>
      <c r="G70" s="164">
        <v>934967</v>
      </c>
      <c r="H70" s="408"/>
      <c r="I70" s="329"/>
    </row>
    <row r="71" spans="1:9" ht="15.75" thickBot="1" x14ac:dyDescent="0.3"/>
    <row r="72" spans="1:9" ht="15" customHeight="1" thickBot="1" x14ac:dyDescent="0.3">
      <c r="A72" s="307" t="s">
        <v>495</v>
      </c>
      <c r="B72" s="308"/>
      <c r="C72" s="308"/>
      <c r="D72" s="308"/>
      <c r="E72" s="308"/>
      <c r="F72" s="308"/>
      <c r="G72" s="308"/>
      <c r="H72" s="308"/>
      <c r="I72" s="306"/>
    </row>
    <row r="73" spans="1:9" ht="15.75" thickBot="1" x14ac:dyDescent="0.3">
      <c r="G73" s="178"/>
    </row>
    <row r="74" spans="1:9" ht="14.45" customHeight="1" x14ac:dyDescent="0.25">
      <c r="A74" s="374">
        <v>1</v>
      </c>
      <c r="B74" s="394" t="s">
        <v>496</v>
      </c>
      <c r="C74" s="394" t="s">
        <v>497</v>
      </c>
      <c r="D74" s="394" t="s">
        <v>498</v>
      </c>
      <c r="E74" s="397" t="s">
        <v>499</v>
      </c>
      <c r="F74" s="172"/>
      <c r="G74" s="182">
        <f>(G75+G76)/(G78+G77)</f>
        <v>5.6773073087950127E-2</v>
      </c>
      <c r="H74" s="400" t="s">
        <v>500</v>
      </c>
      <c r="I74" s="371"/>
    </row>
    <row r="75" spans="1:9" x14ac:dyDescent="0.25">
      <c r="A75" s="392"/>
      <c r="B75" s="395"/>
      <c r="C75" s="395"/>
      <c r="D75" s="395"/>
      <c r="E75" s="398"/>
      <c r="F75" s="173" t="s">
        <v>501</v>
      </c>
      <c r="G75" s="161">
        <v>161055</v>
      </c>
      <c r="H75" s="401"/>
      <c r="I75" s="328"/>
    </row>
    <row r="76" spans="1:9" x14ac:dyDescent="0.25">
      <c r="A76" s="392"/>
      <c r="B76" s="395"/>
      <c r="C76" s="395"/>
      <c r="D76" s="395"/>
      <c r="E76" s="398"/>
      <c r="F76" s="173" t="s">
        <v>502</v>
      </c>
      <c r="G76" s="161">
        <v>96411</v>
      </c>
      <c r="H76" s="401"/>
      <c r="I76" s="328"/>
    </row>
    <row r="77" spans="1:9" x14ac:dyDescent="0.25">
      <c r="A77" s="392"/>
      <c r="B77" s="395"/>
      <c r="C77" s="395"/>
      <c r="D77" s="395"/>
      <c r="E77" s="398"/>
      <c r="F77" s="183" t="s">
        <v>440</v>
      </c>
      <c r="G77" s="161">
        <v>4535002</v>
      </c>
      <c r="H77" s="401"/>
      <c r="I77" s="328"/>
    </row>
    <row r="78" spans="1:9" ht="15.75" thickBot="1" x14ac:dyDescent="0.3">
      <c r="A78" s="393"/>
      <c r="B78" s="396"/>
      <c r="C78" s="396"/>
      <c r="D78" s="396"/>
      <c r="E78" s="399"/>
      <c r="F78" s="184" t="s">
        <v>441</v>
      </c>
      <c r="G78" s="164">
        <v>0</v>
      </c>
      <c r="H78" s="402"/>
      <c r="I78" s="329"/>
    </row>
    <row r="79" spans="1:9" ht="15.75" thickBot="1" x14ac:dyDescent="0.3"/>
    <row r="80" spans="1:9" ht="14.45" customHeight="1" x14ac:dyDescent="0.25">
      <c r="A80" s="374">
        <v>2</v>
      </c>
      <c r="B80" s="394" t="s">
        <v>503</v>
      </c>
      <c r="C80" s="394" t="s">
        <v>504</v>
      </c>
      <c r="D80" s="394" t="s">
        <v>505</v>
      </c>
      <c r="E80" s="397">
        <v>0.45</v>
      </c>
      <c r="F80" s="172"/>
      <c r="G80" s="255">
        <f>G81/(G82-G83)</f>
        <v>0.50261438853676876</v>
      </c>
      <c r="H80" s="491" t="s">
        <v>506</v>
      </c>
      <c r="I80" s="371"/>
    </row>
    <row r="81" spans="1:9" x14ac:dyDescent="0.25">
      <c r="A81" s="392"/>
      <c r="B81" s="395"/>
      <c r="C81" s="395"/>
      <c r="D81" s="395"/>
      <c r="E81" s="398"/>
      <c r="F81" s="173" t="s">
        <v>507</v>
      </c>
      <c r="G81" s="161">
        <v>1946332</v>
      </c>
      <c r="H81" s="492"/>
      <c r="I81" s="328"/>
    </row>
    <row r="82" spans="1:9" x14ac:dyDescent="0.25">
      <c r="A82" s="392"/>
      <c r="B82" s="395"/>
      <c r="C82" s="395"/>
      <c r="D82" s="395"/>
      <c r="E82" s="398"/>
      <c r="F82" s="183" t="s">
        <v>508</v>
      </c>
      <c r="G82" s="271">
        <v>4450547</v>
      </c>
      <c r="H82" s="492"/>
      <c r="I82" s="328"/>
    </row>
    <row r="83" spans="1:9" ht="48" customHeight="1" thickBot="1" x14ac:dyDescent="0.3">
      <c r="A83" s="393"/>
      <c r="B83" s="396"/>
      <c r="C83" s="396"/>
      <c r="D83" s="396"/>
      <c r="E83" s="399"/>
      <c r="F83" s="163" t="s">
        <v>509</v>
      </c>
      <c r="G83" s="164">
        <v>578131</v>
      </c>
      <c r="H83" s="493"/>
      <c r="I83" s="329"/>
    </row>
    <row r="86" spans="1:9" ht="15.75" thickBot="1" x14ac:dyDescent="0.3"/>
    <row r="87" spans="1:9" ht="15" customHeight="1" thickBot="1" x14ac:dyDescent="0.3">
      <c r="A87" s="307" t="s">
        <v>510</v>
      </c>
      <c r="B87" s="308"/>
      <c r="C87" s="308"/>
      <c r="D87" s="308"/>
      <c r="E87" s="308"/>
      <c r="F87" s="308"/>
      <c r="G87" s="308"/>
      <c r="H87" s="308"/>
      <c r="I87" s="306"/>
    </row>
    <row r="88" spans="1:9" ht="15.75" thickBot="1" x14ac:dyDescent="0.3">
      <c r="G88" s="178"/>
    </row>
    <row r="89" spans="1:9" ht="14.45" customHeight="1" x14ac:dyDescent="0.25">
      <c r="A89" s="374">
        <v>1</v>
      </c>
      <c r="B89" s="394" t="s">
        <v>511</v>
      </c>
      <c r="C89" s="394" t="s">
        <v>512</v>
      </c>
      <c r="D89" s="394" t="s">
        <v>513</v>
      </c>
      <c r="E89" s="397">
        <v>1</v>
      </c>
      <c r="F89" s="172"/>
      <c r="G89" s="185">
        <f>((G90-G91+G92+G93-G94)/(G95-G100-G96-G97-G98-G99))</f>
        <v>24.703545323454826</v>
      </c>
      <c r="H89" s="411" t="s">
        <v>506</v>
      </c>
      <c r="I89" s="371"/>
    </row>
    <row r="90" spans="1:9" x14ac:dyDescent="0.25">
      <c r="A90" s="392"/>
      <c r="B90" s="395"/>
      <c r="C90" s="395"/>
      <c r="D90" s="395"/>
      <c r="E90" s="409"/>
      <c r="F90" s="173" t="s">
        <v>514</v>
      </c>
      <c r="G90" s="161">
        <v>554189</v>
      </c>
      <c r="H90" s="412"/>
      <c r="I90" s="328"/>
    </row>
    <row r="91" spans="1:9" x14ac:dyDescent="0.25">
      <c r="A91" s="392"/>
      <c r="B91" s="395"/>
      <c r="C91" s="395"/>
      <c r="D91" s="395"/>
      <c r="E91" s="409"/>
      <c r="F91" s="173" t="s">
        <v>515</v>
      </c>
      <c r="G91" s="161">
        <v>0</v>
      </c>
      <c r="H91" s="412"/>
      <c r="I91" s="328"/>
    </row>
    <row r="92" spans="1:9" x14ac:dyDescent="0.25">
      <c r="A92" s="392"/>
      <c r="B92" s="395"/>
      <c r="C92" s="395"/>
      <c r="D92" s="395"/>
      <c r="E92" s="409"/>
      <c r="F92" s="173" t="s">
        <v>516</v>
      </c>
      <c r="G92" s="161">
        <v>0</v>
      </c>
      <c r="H92" s="412"/>
      <c r="I92" s="328"/>
    </row>
    <row r="93" spans="1:9" x14ac:dyDescent="0.25">
      <c r="A93" s="392"/>
      <c r="B93" s="395"/>
      <c r="C93" s="395"/>
      <c r="D93" s="395"/>
      <c r="E93" s="409"/>
      <c r="F93" s="173" t="s">
        <v>517</v>
      </c>
      <c r="G93" s="161">
        <v>0</v>
      </c>
      <c r="H93" s="412"/>
      <c r="I93" s="328"/>
    </row>
    <row r="94" spans="1:9" x14ac:dyDescent="0.25">
      <c r="A94" s="392"/>
      <c r="B94" s="395"/>
      <c r="C94" s="395"/>
      <c r="D94" s="395"/>
      <c r="E94" s="409"/>
      <c r="F94" s="173" t="s">
        <v>518</v>
      </c>
      <c r="G94" s="161">
        <v>57376</v>
      </c>
      <c r="H94" s="412"/>
      <c r="I94" s="328"/>
    </row>
    <row r="95" spans="1:9" x14ac:dyDescent="0.25">
      <c r="A95" s="392"/>
      <c r="B95" s="395"/>
      <c r="C95" s="395"/>
      <c r="D95" s="395"/>
      <c r="E95" s="409"/>
      <c r="F95" s="173" t="s">
        <v>519</v>
      </c>
      <c r="G95" s="161">
        <v>6403300</v>
      </c>
      <c r="H95" s="412"/>
      <c r="I95" s="328"/>
    </row>
    <row r="96" spans="1:9" x14ac:dyDescent="0.25">
      <c r="A96" s="392"/>
      <c r="B96" s="395"/>
      <c r="C96" s="395"/>
      <c r="D96" s="395"/>
      <c r="E96" s="409"/>
      <c r="F96" s="183" t="s">
        <v>520</v>
      </c>
      <c r="G96" s="271"/>
      <c r="H96" s="412"/>
      <c r="I96" s="328"/>
    </row>
    <row r="97" spans="1:9" x14ac:dyDescent="0.25">
      <c r="A97" s="392"/>
      <c r="B97" s="395"/>
      <c r="C97" s="395"/>
      <c r="D97" s="395"/>
      <c r="E97" s="409"/>
      <c r="F97" s="183" t="s">
        <v>521</v>
      </c>
      <c r="G97" s="271"/>
      <c r="H97" s="412"/>
      <c r="I97" s="328"/>
    </row>
    <row r="98" spans="1:9" x14ac:dyDescent="0.25">
      <c r="A98" s="392"/>
      <c r="B98" s="395"/>
      <c r="C98" s="395"/>
      <c r="D98" s="395"/>
      <c r="E98" s="409"/>
      <c r="F98" s="183" t="s">
        <v>522</v>
      </c>
      <c r="G98" s="271"/>
      <c r="H98" s="412"/>
      <c r="I98" s="328"/>
    </row>
    <row r="99" spans="1:9" x14ac:dyDescent="0.25">
      <c r="A99" s="392"/>
      <c r="B99" s="395"/>
      <c r="C99" s="395"/>
      <c r="D99" s="395"/>
      <c r="E99" s="409"/>
      <c r="F99" s="183" t="s">
        <v>523</v>
      </c>
      <c r="G99" s="271"/>
      <c r="H99" s="412"/>
      <c r="I99" s="328"/>
    </row>
    <row r="100" spans="1:9" ht="15.75" thickBot="1" x14ac:dyDescent="0.3">
      <c r="A100" s="393"/>
      <c r="B100" s="396"/>
      <c r="C100" s="396"/>
      <c r="D100" s="396"/>
      <c r="E100" s="410"/>
      <c r="F100" s="163" t="s">
        <v>524</v>
      </c>
      <c r="G100" s="164">
        <v>6383189</v>
      </c>
      <c r="H100" s="413"/>
      <c r="I100" s="329"/>
    </row>
    <row r="101" spans="1:9" ht="15.75" thickBot="1" x14ac:dyDescent="0.3"/>
    <row r="102" spans="1:9" ht="15" customHeight="1" thickBot="1" x14ac:dyDescent="0.3">
      <c r="A102" s="304" t="s">
        <v>525</v>
      </c>
      <c r="B102" s="305"/>
      <c r="C102" s="305"/>
      <c r="D102" s="305"/>
      <c r="E102" s="305"/>
      <c r="F102" s="305"/>
      <c r="G102" s="305"/>
      <c r="H102" s="305"/>
      <c r="I102" s="306"/>
    </row>
    <row r="103" spans="1:9" ht="15.75" thickBot="1" x14ac:dyDescent="0.3"/>
    <row r="104" spans="1:9" ht="15" customHeight="1" thickBot="1" x14ac:dyDescent="0.3">
      <c r="A104" s="307" t="s">
        <v>526</v>
      </c>
      <c r="B104" s="308"/>
      <c r="C104" s="308"/>
      <c r="D104" s="308"/>
      <c r="E104" s="308"/>
      <c r="F104" s="308"/>
      <c r="G104" s="308"/>
      <c r="H104" s="308"/>
      <c r="I104" s="306"/>
    </row>
    <row r="105" spans="1:9" ht="15.75" thickBot="1" x14ac:dyDescent="0.3">
      <c r="G105" s="178"/>
    </row>
    <row r="106" spans="1:9" ht="14.45" customHeight="1" x14ac:dyDescent="0.25">
      <c r="A106" s="374">
        <v>1</v>
      </c>
      <c r="B106" s="394" t="s">
        <v>527</v>
      </c>
      <c r="C106" s="394" t="s">
        <v>528</v>
      </c>
      <c r="D106" s="394" t="s">
        <v>529</v>
      </c>
      <c r="E106" s="426" t="s">
        <v>530</v>
      </c>
      <c r="F106" s="172"/>
      <c r="G106" s="186">
        <f>(G107-(G111+G110-G108))/G107</f>
        <v>-1.8976319090664585E-2</v>
      </c>
      <c r="H106" s="411" t="s">
        <v>531</v>
      </c>
      <c r="I106" s="371"/>
    </row>
    <row r="107" spans="1:9" x14ac:dyDescent="0.25">
      <c r="A107" s="422"/>
      <c r="B107" s="424"/>
      <c r="C107" s="424"/>
      <c r="D107" s="424"/>
      <c r="E107" s="427"/>
      <c r="F107" s="173" t="s">
        <v>508</v>
      </c>
      <c r="G107" s="187">
        <v>4450547</v>
      </c>
      <c r="H107" s="429"/>
      <c r="I107" s="431"/>
    </row>
    <row r="108" spans="1:9" ht="14.45" customHeight="1" x14ac:dyDescent="0.25">
      <c r="A108" s="422"/>
      <c r="B108" s="424"/>
      <c r="C108" s="424"/>
      <c r="D108" s="424"/>
      <c r="E108" s="427"/>
      <c r="F108" s="433" t="s">
        <v>532</v>
      </c>
      <c r="G108" s="420">
        <v>0</v>
      </c>
      <c r="H108" s="429"/>
      <c r="I108" s="431"/>
    </row>
    <row r="109" spans="1:9" x14ac:dyDescent="0.25">
      <c r="A109" s="422"/>
      <c r="B109" s="424"/>
      <c r="C109" s="424"/>
      <c r="D109" s="424"/>
      <c r="E109" s="427"/>
      <c r="F109" s="434"/>
      <c r="G109" s="421"/>
      <c r="H109" s="429"/>
      <c r="I109" s="431"/>
    </row>
    <row r="110" spans="1:9" x14ac:dyDescent="0.25">
      <c r="A110" s="422"/>
      <c r="B110" s="424"/>
      <c r="C110" s="424"/>
      <c r="D110" s="424"/>
      <c r="E110" s="427"/>
      <c r="F110" s="188" t="s">
        <v>440</v>
      </c>
      <c r="G110" s="161">
        <v>4535002</v>
      </c>
      <c r="H110" s="429"/>
      <c r="I110" s="431"/>
    </row>
    <row r="111" spans="1:9" ht="15.75" thickBot="1" x14ac:dyDescent="0.3">
      <c r="A111" s="423"/>
      <c r="B111" s="425"/>
      <c r="C111" s="425"/>
      <c r="D111" s="425"/>
      <c r="E111" s="428"/>
      <c r="F111" s="184" t="s">
        <v>441</v>
      </c>
      <c r="G111" s="189">
        <v>0</v>
      </c>
      <c r="H111" s="430"/>
      <c r="I111" s="432"/>
    </row>
    <row r="112" spans="1:9" ht="15.75" thickBot="1" x14ac:dyDescent="0.3"/>
    <row r="113" spans="1:9" ht="14.45" customHeight="1" x14ac:dyDescent="0.25">
      <c r="A113" s="374">
        <v>2</v>
      </c>
      <c r="B113" s="394" t="s">
        <v>533</v>
      </c>
      <c r="C113" s="394" t="s">
        <v>534</v>
      </c>
      <c r="D113" s="394" t="s">
        <v>535</v>
      </c>
      <c r="E113" s="426" t="s">
        <v>536</v>
      </c>
      <c r="F113" s="172"/>
      <c r="G113" s="185">
        <f>(G114-G115)/G114</f>
        <v>5.1000129434371794E-2</v>
      </c>
      <c r="H113" s="411" t="s">
        <v>531</v>
      </c>
      <c r="I113" s="371"/>
    </row>
    <row r="114" spans="1:9" x14ac:dyDescent="0.25">
      <c r="A114" s="422"/>
      <c r="B114" s="424"/>
      <c r="C114" s="424"/>
      <c r="D114" s="424"/>
      <c r="E114" s="427"/>
      <c r="F114" s="173" t="s">
        <v>537</v>
      </c>
      <c r="G114" s="161">
        <v>2008740</v>
      </c>
      <c r="H114" s="429"/>
      <c r="I114" s="431"/>
    </row>
    <row r="115" spans="1:9" ht="15.75" thickBot="1" x14ac:dyDescent="0.3">
      <c r="A115" s="423"/>
      <c r="B115" s="425"/>
      <c r="C115" s="425"/>
      <c r="D115" s="425"/>
      <c r="E115" s="428"/>
      <c r="F115" s="163" t="s">
        <v>538</v>
      </c>
      <c r="G115" s="164">
        <v>1906294</v>
      </c>
      <c r="H115" s="430"/>
      <c r="I115" s="432"/>
    </row>
    <row r="116" spans="1:9" ht="15.75" thickBot="1" x14ac:dyDescent="0.3"/>
    <row r="117" spans="1:9" ht="14.45" customHeight="1" x14ac:dyDescent="0.25">
      <c r="A117" s="374">
        <v>3</v>
      </c>
      <c r="B117" s="394" t="s">
        <v>539</v>
      </c>
      <c r="C117" s="394" t="s">
        <v>540</v>
      </c>
      <c r="D117" s="394" t="s">
        <v>541</v>
      </c>
      <c r="E117" s="426" t="s">
        <v>530</v>
      </c>
      <c r="F117" s="172"/>
      <c r="G117" s="185">
        <f>(G118-G119)/G118</f>
        <v>-4.7149212406147202E-2</v>
      </c>
      <c r="H117" s="411" t="s">
        <v>542</v>
      </c>
      <c r="I117" s="371"/>
    </row>
    <row r="118" spans="1:9" x14ac:dyDescent="0.25">
      <c r="A118" s="422"/>
      <c r="B118" s="424"/>
      <c r="C118" s="424"/>
      <c r="D118" s="424"/>
      <c r="E118" s="427"/>
      <c r="F118" s="173" t="s">
        <v>543</v>
      </c>
      <c r="G118" s="161">
        <v>1052446</v>
      </c>
      <c r="H118" s="429"/>
      <c r="I118" s="431"/>
    </row>
    <row r="119" spans="1:9" ht="15.75" thickBot="1" x14ac:dyDescent="0.3">
      <c r="A119" s="423"/>
      <c r="B119" s="425"/>
      <c r="C119" s="425"/>
      <c r="D119" s="425"/>
      <c r="E119" s="428"/>
      <c r="F119" s="163" t="s">
        <v>544</v>
      </c>
      <c r="G119" s="164">
        <v>1102068</v>
      </c>
      <c r="H119" s="430"/>
      <c r="I119" s="432"/>
    </row>
    <row r="120" spans="1:9" ht="15.75" thickBot="1" x14ac:dyDescent="0.3"/>
    <row r="121" spans="1:9" ht="14.45" customHeight="1" x14ac:dyDescent="0.25">
      <c r="A121" s="374">
        <v>4</v>
      </c>
      <c r="B121" s="394" t="s">
        <v>545</v>
      </c>
      <c r="C121" s="394" t="s">
        <v>546</v>
      </c>
      <c r="D121" s="394" t="s">
        <v>547</v>
      </c>
      <c r="E121" s="426" t="s">
        <v>530</v>
      </c>
      <c r="F121" s="172"/>
      <c r="G121" s="185">
        <f>(G122-G123)/G122</f>
        <v>0.24482917257372477</v>
      </c>
      <c r="H121" s="411" t="s">
        <v>548</v>
      </c>
      <c r="I121" s="371"/>
    </row>
    <row r="122" spans="1:9" x14ac:dyDescent="0.25">
      <c r="A122" s="422"/>
      <c r="B122" s="424"/>
      <c r="C122" s="424"/>
      <c r="D122" s="424"/>
      <c r="E122" s="427"/>
      <c r="F122" s="173" t="s">
        <v>549</v>
      </c>
      <c r="G122" s="161">
        <v>213022</v>
      </c>
      <c r="H122" s="429"/>
      <c r="I122" s="431"/>
    </row>
    <row r="123" spans="1:9" ht="15.75" thickBot="1" x14ac:dyDescent="0.3">
      <c r="A123" s="423"/>
      <c r="B123" s="425"/>
      <c r="C123" s="425"/>
      <c r="D123" s="425"/>
      <c r="E123" s="428"/>
      <c r="F123" s="163" t="s">
        <v>550</v>
      </c>
      <c r="G123" s="164">
        <v>160868</v>
      </c>
      <c r="H123" s="430"/>
      <c r="I123" s="432"/>
    </row>
    <row r="127" spans="1:9" ht="15.75" thickBot="1" x14ac:dyDescent="0.3"/>
    <row r="128" spans="1:9" ht="14.45" customHeight="1" x14ac:dyDescent="0.25">
      <c r="A128" s="374">
        <v>5</v>
      </c>
      <c r="B128" s="394" t="s">
        <v>551</v>
      </c>
      <c r="C128" s="394" t="s">
        <v>552</v>
      </c>
      <c r="D128" s="394" t="s">
        <v>553</v>
      </c>
      <c r="E128" s="426" t="s">
        <v>530</v>
      </c>
      <c r="F128" s="172"/>
      <c r="G128" s="190">
        <f>(G129-G130)/G129</f>
        <v>-0.15885857687055863</v>
      </c>
      <c r="H128" s="411" t="s">
        <v>548</v>
      </c>
      <c r="I128" s="371"/>
    </row>
    <row r="129" spans="1:9" ht="25.5" x14ac:dyDescent="0.25">
      <c r="A129" s="422"/>
      <c r="B129" s="424"/>
      <c r="C129" s="424"/>
      <c r="D129" s="424"/>
      <c r="E129" s="427"/>
      <c r="F129" s="176" t="s">
        <v>554</v>
      </c>
      <c r="G129" s="161">
        <v>243871</v>
      </c>
      <c r="H129" s="429"/>
      <c r="I129" s="431"/>
    </row>
    <row r="130" spans="1:9" ht="26.25" thickBot="1" x14ac:dyDescent="0.3">
      <c r="A130" s="423"/>
      <c r="B130" s="425"/>
      <c r="C130" s="425"/>
      <c r="D130" s="425"/>
      <c r="E130" s="428"/>
      <c r="F130" s="177" t="s">
        <v>555</v>
      </c>
      <c r="G130" s="164">
        <v>282612</v>
      </c>
      <c r="H130" s="430"/>
      <c r="I130" s="432"/>
    </row>
    <row r="131" spans="1:9" ht="15.75" thickBot="1" x14ac:dyDescent="0.3">
      <c r="C131" s="270"/>
    </row>
    <row r="132" spans="1:9" ht="15" customHeight="1" thickBot="1" x14ac:dyDescent="0.3">
      <c r="A132" s="307" t="s">
        <v>556</v>
      </c>
      <c r="B132" s="308"/>
      <c r="C132" s="308"/>
      <c r="D132" s="308"/>
      <c r="E132" s="308"/>
      <c r="F132" s="308"/>
      <c r="G132" s="308"/>
      <c r="H132" s="308"/>
      <c r="I132" s="306"/>
    </row>
    <row r="133" spans="1:9" ht="15.75" thickBot="1" x14ac:dyDescent="0.3">
      <c r="C133" s="270"/>
      <c r="G133" s="178"/>
    </row>
    <row r="134" spans="1:9" ht="14.45" customHeight="1" x14ac:dyDescent="0.25">
      <c r="A134" s="374">
        <v>1</v>
      </c>
      <c r="B134" s="394" t="s">
        <v>557</v>
      </c>
      <c r="C134" s="394" t="s">
        <v>558</v>
      </c>
      <c r="D134" s="394" t="s">
        <v>559</v>
      </c>
      <c r="E134" s="426" t="s">
        <v>560</v>
      </c>
      <c r="F134" s="172"/>
      <c r="G134" s="185">
        <f>(G135-G136)/G135</f>
        <v>7.528888026559738E-2</v>
      </c>
      <c r="H134" s="411" t="s">
        <v>561</v>
      </c>
      <c r="I134" s="371"/>
    </row>
    <row r="135" spans="1:9" ht="25.5" x14ac:dyDescent="0.25">
      <c r="A135" s="422"/>
      <c r="B135" s="424"/>
      <c r="C135" s="424"/>
      <c r="D135" s="424"/>
      <c r="E135" s="427"/>
      <c r="F135" s="176" t="s">
        <v>562</v>
      </c>
      <c r="G135" s="161">
        <v>927720</v>
      </c>
      <c r="H135" s="429"/>
      <c r="I135" s="431"/>
    </row>
    <row r="136" spans="1:9" ht="42.95" customHeight="1" thickBot="1" x14ac:dyDescent="0.3">
      <c r="A136" s="423"/>
      <c r="B136" s="425"/>
      <c r="C136" s="425"/>
      <c r="D136" s="425"/>
      <c r="E136" s="428"/>
      <c r="F136" s="177" t="s">
        <v>563</v>
      </c>
      <c r="G136" s="164">
        <v>857873</v>
      </c>
      <c r="H136" s="430"/>
      <c r="I136" s="432"/>
    </row>
    <row r="137" spans="1:9" ht="15.75" thickBot="1" x14ac:dyDescent="0.3">
      <c r="C137" s="270"/>
    </row>
    <row r="138" spans="1:9" ht="14.45" customHeight="1" x14ac:dyDescent="0.25">
      <c r="A138" s="374">
        <v>2</v>
      </c>
      <c r="B138" s="394" t="s">
        <v>564</v>
      </c>
      <c r="C138" s="394" t="s">
        <v>565</v>
      </c>
      <c r="D138" s="394" t="s">
        <v>566</v>
      </c>
      <c r="E138" s="426" t="s">
        <v>567</v>
      </c>
      <c r="F138" s="172"/>
      <c r="G138" s="185">
        <f>(G139-G140)/G139</f>
        <v>0.54608064945435186</v>
      </c>
      <c r="H138" s="411" t="s">
        <v>561</v>
      </c>
      <c r="I138" s="371"/>
    </row>
    <row r="139" spans="1:9" ht="25.5" x14ac:dyDescent="0.25">
      <c r="A139" s="422"/>
      <c r="B139" s="424"/>
      <c r="C139" s="424"/>
      <c r="D139" s="424"/>
      <c r="E139" s="427"/>
      <c r="F139" s="176" t="s">
        <v>568</v>
      </c>
      <c r="G139" s="161">
        <v>60112</v>
      </c>
      <c r="H139" s="429"/>
      <c r="I139" s="431"/>
    </row>
    <row r="140" spans="1:9" ht="38.450000000000003" customHeight="1" thickBot="1" x14ac:dyDescent="0.3">
      <c r="A140" s="423"/>
      <c r="B140" s="425"/>
      <c r="C140" s="425"/>
      <c r="D140" s="425"/>
      <c r="E140" s="428"/>
      <c r="F140" s="177" t="s">
        <v>569</v>
      </c>
      <c r="G140" s="164">
        <v>27286</v>
      </c>
      <c r="H140" s="430"/>
      <c r="I140" s="432"/>
    </row>
    <row r="141" spans="1:9" ht="15.75" thickBot="1" x14ac:dyDescent="0.3">
      <c r="C141" s="270"/>
    </row>
    <row r="142" spans="1:9" ht="15" customHeight="1" thickBot="1" x14ac:dyDescent="0.3">
      <c r="A142" s="307" t="s">
        <v>570</v>
      </c>
      <c r="B142" s="308"/>
      <c r="C142" s="308"/>
      <c r="D142" s="308"/>
      <c r="E142" s="308"/>
      <c r="F142" s="308"/>
      <c r="G142" s="308"/>
      <c r="H142" s="308"/>
      <c r="I142" s="306"/>
    </row>
    <row r="143" spans="1:9" x14ac:dyDescent="0.25">
      <c r="C143" s="270"/>
      <c r="G143" s="178"/>
    </row>
    <row r="144" spans="1:9" ht="14.45" hidden="1" customHeight="1" x14ac:dyDescent="0.25">
      <c r="A144" s="374">
        <v>1</v>
      </c>
      <c r="B144" s="394" t="s">
        <v>571</v>
      </c>
      <c r="C144" s="394" t="s">
        <v>572</v>
      </c>
      <c r="D144" s="394" t="s">
        <v>573</v>
      </c>
      <c r="E144" s="426" t="s">
        <v>574</v>
      </c>
      <c r="F144" s="172"/>
      <c r="G144" s="191">
        <f>(G146-G145)/G145</f>
        <v>0.2</v>
      </c>
      <c r="H144" s="411" t="s">
        <v>575</v>
      </c>
      <c r="I144" s="371"/>
    </row>
    <row r="145" spans="1:9" ht="26.45" hidden="1" customHeight="1" x14ac:dyDescent="0.25">
      <c r="A145" s="422"/>
      <c r="B145" s="424"/>
      <c r="C145" s="424"/>
      <c r="D145" s="424"/>
      <c r="E145" s="427"/>
      <c r="F145" s="176" t="s">
        <v>576</v>
      </c>
      <c r="G145" s="161">
        <v>50000</v>
      </c>
      <c r="H145" s="429"/>
      <c r="I145" s="431"/>
    </row>
    <row r="146" spans="1:9" ht="39.950000000000003" hidden="1" customHeight="1" thickBot="1" x14ac:dyDescent="0.3">
      <c r="A146" s="423"/>
      <c r="B146" s="425"/>
      <c r="C146" s="425"/>
      <c r="D146" s="425"/>
      <c r="E146" s="428"/>
      <c r="F146" s="177" t="s">
        <v>577</v>
      </c>
      <c r="G146" s="164">
        <v>60000</v>
      </c>
      <c r="H146" s="430"/>
      <c r="I146" s="432"/>
    </row>
    <row r="147" spans="1:9" x14ac:dyDescent="0.25">
      <c r="C147" s="270"/>
    </row>
    <row r="148" spans="1:9" ht="14.45" hidden="1" customHeight="1" x14ac:dyDescent="0.25">
      <c r="A148" s="374">
        <v>2</v>
      </c>
      <c r="B148" s="394" t="s">
        <v>578</v>
      </c>
      <c r="C148" s="394" t="s">
        <v>579</v>
      </c>
      <c r="D148" s="394" t="s">
        <v>580</v>
      </c>
      <c r="E148" s="495" t="s">
        <v>581</v>
      </c>
      <c r="F148" s="172"/>
      <c r="G148" s="185" t="e">
        <f>(G151-G150)/G150</f>
        <v>#DIV/0!</v>
      </c>
      <c r="H148" s="497" t="s">
        <v>582</v>
      </c>
      <c r="I148" s="354"/>
    </row>
    <row r="149" spans="1:9" ht="14.45" hidden="1" customHeight="1" x14ac:dyDescent="0.25">
      <c r="A149" s="422"/>
      <c r="B149" s="424"/>
      <c r="C149" s="424"/>
      <c r="D149" s="424"/>
      <c r="E149" s="427"/>
      <c r="F149" s="176" t="s">
        <v>583</v>
      </c>
      <c r="G149" s="257">
        <v>4.4999999999999998E-2</v>
      </c>
      <c r="H149" s="498"/>
      <c r="I149" s="355"/>
    </row>
    <row r="150" spans="1:9" ht="14.45" hidden="1" customHeight="1" x14ac:dyDescent="0.25">
      <c r="A150" s="422"/>
      <c r="B150" s="424"/>
      <c r="C150" s="424"/>
      <c r="D150" s="424"/>
      <c r="E150" s="427"/>
      <c r="F150" s="176" t="s">
        <v>584</v>
      </c>
      <c r="G150" s="161"/>
      <c r="H150" s="498"/>
      <c r="I150" s="355"/>
    </row>
    <row r="151" spans="1:9" ht="15" hidden="1" customHeight="1" thickBot="1" x14ac:dyDescent="0.3">
      <c r="A151" s="441"/>
      <c r="B151" s="494"/>
      <c r="C151" s="494"/>
      <c r="D151" s="494"/>
      <c r="E151" s="496"/>
      <c r="F151" s="177" t="s">
        <v>585</v>
      </c>
      <c r="G151" s="164"/>
      <c r="H151" s="499"/>
      <c r="I151" s="356"/>
    </row>
    <row r="152" spans="1:9" ht="14.45" hidden="1" customHeight="1" x14ac:dyDescent="0.25">
      <c r="C152" s="270"/>
    </row>
    <row r="153" spans="1:9" ht="14.45" hidden="1" customHeight="1" x14ac:dyDescent="0.25">
      <c r="A153" s="374">
        <v>3</v>
      </c>
      <c r="B153" s="394" t="s">
        <v>586</v>
      </c>
      <c r="C153" s="394" t="s">
        <v>587</v>
      </c>
      <c r="D153" s="394" t="s">
        <v>588</v>
      </c>
      <c r="E153" s="495" t="s">
        <v>581</v>
      </c>
      <c r="F153" s="172"/>
      <c r="G153" s="191" t="e">
        <f>(G156-G155)/G155</f>
        <v>#DIV/0!</v>
      </c>
      <c r="H153" s="497" t="s">
        <v>582</v>
      </c>
      <c r="I153" s="354"/>
    </row>
    <row r="154" spans="1:9" ht="14.45" hidden="1" customHeight="1" x14ac:dyDescent="0.25">
      <c r="A154" s="422"/>
      <c r="B154" s="424"/>
      <c r="C154" s="424"/>
      <c r="D154" s="424"/>
      <c r="E154" s="427"/>
      <c r="F154" s="176" t="s">
        <v>583</v>
      </c>
      <c r="G154" s="257">
        <v>4.4999999999999998E-2</v>
      </c>
      <c r="H154" s="498"/>
      <c r="I154" s="355"/>
    </row>
    <row r="155" spans="1:9" ht="26.45" hidden="1" customHeight="1" x14ac:dyDescent="0.25">
      <c r="A155" s="422"/>
      <c r="B155" s="424"/>
      <c r="C155" s="424"/>
      <c r="D155" s="424"/>
      <c r="E155" s="427"/>
      <c r="F155" s="176" t="s">
        <v>589</v>
      </c>
      <c r="G155" s="161"/>
      <c r="H155" s="498"/>
      <c r="I155" s="355"/>
    </row>
    <row r="156" spans="1:9" ht="38.450000000000003" hidden="1" customHeight="1" thickBot="1" x14ac:dyDescent="0.3">
      <c r="A156" s="441"/>
      <c r="B156" s="494"/>
      <c r="C156" s="494"/>
      <c r="D156" s="494"/>
      <c r="E156" s="496"/>
      <c r="F156" s="177" t="s">
        <v>590</v>
      </c>
      <c r="G156" s="164"/>
      <c r="H156" s="499"/>
      <c r="I156" s="356"/>
    </row>
    <row r="157" spans="1:9" ht="14.45" hidden="1" customHeight="1" x14ac:dyDescent="0.25">
      <c r="C157" s="270"/>
    </row>
    <row r="158" spans="1:9" ht="14.45" hidden="1" customHeight="1" x14ac:dyDescent="0.25">
      <c r="C158" s="270"/>
    </row>
    <row r="159" spans="1:9" ht="14.45" hidden="1" customHeight="1" x14ac:dyDescent="0.25">
      <c r="C159" s="270"/>
    </row>
    <row r="160" spans="1:9" ht="14.45" hidden="1" customHeight="1" x14ac:dyDescent="0.25">
      <c r="C160" s="270"/>
    </row>
    <row r="161" spans="1:9" ht="14.45" hidden="1" customHeight="1" x14ac:dyDescent="0.25">
      <c r="C161" s="270"/>
    </row>
    <row r="162" spans="1:9" ht="14.45" hidden="1" customHeight="1" x14ac:dyDescent="0.25">
      <c r="C162" s="270"/>
    </row>
    <row r="163" spans="1:9" x14ac:dyDescent="0.25">
      <c r="C163" s="270"/>
    </row>
    <row r="164" spans="1:9" ht="15.75" thickBot="1" x14ac:dyDescent="0.3">
      <c r="C164" s="270"/>
    </row>
    <row r="165" spans="1:9" ht="15" customHeight="1" thickBot="1" x14ac:dyDescent="0.3">
      <c r="A165" s="307" t="s">
        <v>591</v>
      </c>
      <c r="B165" s="308"/>
      <c r="C165" s="308"/>
      <c r="D165" s="308"/>
      <c r="E165" s="308"/>
      <c r="F165" s="308"/>
      <c r="G165" s="308"/>
      <c r="H165" s="308"/>
      <c r="I165" s="306"/>
    </row>
    <row r="166" spans="1:9" ht="15.75" thickBot="1" x14ac:dyDescent="0.3">
      <c r="C166" s="270"/>
      <c r="G166" s="178"/>
    </row>
    <row r="167" spans="1:9" ht="16.5" customHeight="1" x14ac:dyDescent="0.25">
      <c r="A167" s="374">
        <v>1</v>
      </c>
      <c r="B167" s="394" t="s">
        <v>592</v>
      </c>
      <c r="C167" s="394" t="s">
        <v>593</v>
      </c>
      <c r="D167" s="394" t="s">
        <v>594</v>
      </c>
      <c r="E167" s="426" t="s">
        <v>474</v>
      </c>
      <c r="F167" s="172"/>
      <c r="G167" s="258">
        <f>(G168/(G169+G170+G171+G172+G173))*365</f>
        <v>20.945458143825331</v>
      </c>
      <c r="H167" s="411" t="s">
        <v>595</v>
      </c>
      <c r="I167" s="371"/>
    </row>
    <row r="168" spans="1:9" x14ac:dyDescent="0.25">
      <c r="A168" s="422"/>
      <c r="B168" s="424"/>
      <c r="C168" s="424"/>
      <c r="D168" s="424"/>
      <c r="E168" s="427"/>
      <c r="F168" s="176" t="s">
        <v>596</v>
      </c>
      <c r="G168" s="161">
        <v>168463</v>
      </c>
      <c r="H168" s="429"/>
      <c r="I168" s="431"/>
    </row>
    <row r="169" spans="1:9" x14ac:dyDescent="0.25">
      <c r="A169" s="422"/>
      <c r="B169" s="424"/>
      <c r="C169" s="424"/>
      <c r="D169" s="424"/>
      <c r="E169" s="427"/>
      <c r="F169" s="272" t="s">
        <v>597</v>
      </c>
      <c r="G169" s="271">
        <v>379595</v>
      </c>
      <c r="H169" s="429"/>
      <c r="I169" s="431"/>
    </row>
    <row r="170" spans="1:9" x14ac:dyDescent="0.25">
      <c r="A170" s="422"/>
      <c r="B170" s="424"/>
      <c r="C170" s="424"/>
      <c r="D170" s="424"/>
      <c r="E170" s="427"/>
      <c r="F170" s="272" t="s">
        <v>682</v>
      </c>
      <c r="G170" s="161">
        <v>372472</v>
      </c>
      <c r="H170" s="429"/>
      <c r="I170" s="431"/>
    </row>
    <row r="171" spans="1:9" x14ac:dyDescent="0.25">
      <c r="A171" s="422"/>
      <c r="B171" s="424"/>
      <c r="C171" s="424"/>
      <c r="D171" s="424"/>
      <c r="E171" s="427"/>
      <c r="F171" s="272" t="s">
        <v>599</v>
      </c>
      <c r="G171" s="271">
        <v>293128</v>
      </c>
      <c r="H171" s="429"/>
      <c r="I171" s="431"/>
    </row>
    <row r="172" spans="1:9" x14ac:dyDescent="0.25">
      <c r="A172" s="422"/>
      <c r="B172" s="424"/>
      <c r="C172" s="424"/>
      <c r="D172" s="424"/>
      <c r="E172" s="427"/>
      <c r="F172" s="272" t="s">
        <v>600</v>
      </c>
      <c r="G172" s="271">
        <v>1485904</v>
      </c>
      <c r="H172" s="429"/>
      <c r="I172" s="431"/>
    </row>
    <row r="173" spans="1:9" ht="64.5" thickBot="1" x14ac:dyDescent="0.3">
      <c r="A173" s="423"/>
      <c r="B173" s="425"/>
      <c r="C173" s="425"/>
      <c r="D173" s="425"/>
      <c r="E173" s="428"/>
      <c r="F173" s="193" t="s">
        <v>671</v>
      </c>
      <c r="G173" s="164">
        <v>404573</v>
      </c>
      <c r="H173" s="430"/>
      <c r="I173" s="432"/>
    </row>
    <row r="174" spans="1:9" ht="16.5" customHeight="1" x14ac:dyDescent="0.25">
      <c r="C174" s="270"/>
    </row>
    <row r="175" spans="1:9" ht="14.45" hidden="1" customHeight="1" x14ac:dyDescent="0.25">
      <c r="A175" s="374">
        <v>2</v>
      </c>
      <c r="B175" s="394" t="s">
        <v>601</v>
      </c>
      <c r="C175" s="394" t="s">
        <v>602</v>
      </c>
      <c r="D175" s="394" t="s">
        <v>603</v>
      </c>
      <c r="E175" s="397">
        <v>0</v>
      </c>
      <c r="F175" s="172"/>
      <c r="G175" s="185">
        <f>(G176)/(G178+G177)</f>
        <v>9.0909090909090905E-3</v>
      </c>
      <c r="H175" s="411" t="s">
        <v>604</v>
      </c>
      <c r="I175" s="371"/>
    </row>
    <row r="176" spans="1:9" ht="26.45" hidden="1" customHeight="1" x14ac:dyDescent="0.25">
      <c r="A176" s="422"/>
      <c r="B176" s="448"/>
      <c r="C176" s="424"/>
      <c r="D176" s="424"/>
      <c r="E176" s="398"/>
      <c r="F176" s="176" t="s">
        <v>605</v>
      </c>
      <c r="G176" s="161">
        <v>10000</v>
      </c>
      <c r="H176" s="429"/>
      <c r="I176" s="431"/>
    </row>
    <row r="177" spans="1:9" ht="14.45" hidden="1" customHeight="1" x14ac:dyDescent="0.25">
      <c r="A177" s="422"/>
      <c r="B177" s="448"/>
      <c r="C177" s="424"/>
      <c r="D177" s="424"/>
      <c r="E177" s="398"/>
      <c r="F177" s="272" t="s">
        <v>440</v>
      </c>
      <c r="G177" s="271">
        <v>1000000</v>
      </c>
      <c r="H177" s="429"/>
      <c r="I177" s="431"/>
    </row>
    <row r="178" spans="1:9" ht="15" hidden="1" customHeight="1" thickBot="1" x14ac:dyDescent="0.3">
      <c r="A178" s="423"/>
      <c r="B178" s="449"/>
      <c r="C178" s="425"/>
      <c r="D178" s="425"/>
      <c r="E178" s="399"/>
      <c r="F178" s="193" t="s">
        <v>441</v>
      </c>
      <c r="G178" s="164">
        <v>100000</v>
      </c>
      <c r="H178" s="430"/>
      <c r="I178" s="432"/>
    </row>
    <row r="179" spans="1:9" ht="15.75" thickBot="1" x14ac:dyDescent="0.3">
      <c r="C179" s="270"/>
    </row>
    <row r="180" spans="1:9" ht="14.45" customHeight="1" x14ac:dyDescent="0.25">
      <c r="A180" s="374">
        <v>3</v>
      </c>
      <c r="B180" s="394" t="s">
        <v>606</v>
      </c>
      <c r="C180" s="394" t="s">
        <v>607</v>
      </c>
      <c r="D180" s="394" t="s">
        <v>541</v>
      </c>
      <c r="E180" s="426" t="s">
        <v>608</v>
      </c>
      <c r="F180" s="172"/>
      <c r="G180" s="182">
        <f>(G181+G182)/(G184+G183)</f>
        <v>0.2153860130601927</v>
      </c>
      <c r="H180" s="411" t="s">
        <v>609</v>
      </c>
      <c r="I180" s="371"/>
    </row>
    <row r="181" spans="1:9" x14ac:dyDescent="0.25">
      <c r="A181" s="422"/>
      <c r="B181" s="424"/>
      <c r="C181" s="424"/>
      <c r="D181" s="424"/>
      <c r="E181" s="427"/>
      <c r="F181" s="176" t="s">
        <v>610</v>
      </c>
      <c r="G181" s="161">
        <v>948543</v>
      </c>
      <c r="H181" s="429"/>
      <c r="I181" s="431"/>
    </row>
    <row r="182" spans="1:9" x14ac:dyDescent="0.25">
      <c r="A182" s="422"/>
      <c r="B182" s="424"/>
      <c r="C182" s="424"/>
      <c r="D182" s="424"/>
      <c r="E182" s="427"/>
      <c r="F182" s="272" t="s">
        <v>611</v>
      </c>
      <c r="G182" s="161">
        <v>28233</v>
      </c>
      <c r="H182" s="429"/>
      <c r="I182" s="431"/>
    </row>
    <row r="183" spans="1:9" x14ac:dyDescent="0.25">
      <c r="A183" s="422"/>
      <c r="B183" s="424"/>
      <c r="C183" s="424"/>
      <c r="D183" s="424"/>
      <c r="E183" s="427"/>
      <c r="F183" s="272" t="s">
        <v>440</v>
      </c>
      <c r="G183" s="271">
        <v>4535002</v>
      </c>
      <c r="H183" s="429"/>
      <c r="I183" s="431"/>
    </row>
    <row r="184" spans="1:9" ht="15.75" thickBot="1" x14ac:dyDescent="0.3">
      <c r="A184" s="423"/>
      <c r="B184" s="425"/>
      <c r="C184" s="425"/>
      <c r="D184" s="425"/>
      <c r="E184" s="428"/>
      <c r="F184" s="193" t="s">
        <v>441</v>
      </c>
      <c r="G184" s="164">
        <v>0</v>
      </c>
      <c r="H184" s="430"/>
      <c r="I184" s="432"/>
    </row>
    <row r="185" spans="1:9" x14ac:dyDescent="0.25">
      <c r="C185" s="270"/>
    </row>
    <row r="186" spans="1:9" ht="15.75" thickBot="1" x14ac:dyDescent="0.3">
      <c r="C186" s="270"/>
    </row>
    <row r="187" spans="1:9" ht="14.45" customHeight="1" x14ac:dyDescent="0.25">
      <c r="A187" s="374">
        <v>4</v>
      </c>
      <c r="B187" s="394" t="s">
        <v>612</v>
      </c>
      <c r="C187" s="394" t="s">
        <v>613</v>
      </c>
      <c r="D187" s="394" t="s">
        <v>541</v>
      </c>
      <c r="E187" s="426" t="s">
        <v>614</v>
      </c>
      <c r="F187" s="172"/>
      <c r="G187" s="185">
        <f>G188/(G190+G189)</f>
        <v>8.3703380946689776E-2</v>
      </c>
      <c r="H187" s="411" t="s">
        <v>609</v>
      </c>
      <c r="I187" s="371"/>
    </row>
    <row r="188" spans="1:9" x14ac:dyDescent="0.25">
      <c r="A188" s="422"/>
      <c r="B188" s="424"/>
      <c r="C188" s="424"/>
      <c r="D188" s="424"/>
      <c r="E188" s="427"/>
      <c r="F188" s="176" t="s">
        <v>597</v>
      </c>
      <c r="G188" s="271">
        <v>379595</v>
      </c>
      <c r="H188" s="429"/>
      <c r="I188" s="431"/>
    </row>
    <row r="189" spans="1:9" x14ac:dyDescent="0.25">
      <c r="A189" s="422"/>
      <c r="B189" s="424"/>
      <c r="C189" s="424"/>
      <c r="D189" s="424"/>
      <c r="E189" s="427"/>
      <c r="F189" s="272" t="s">
        <v>440</v>
      </c>
      <c r="G189" s="271">
        <v>4535002</v>
      </c>
      <c r="H189" s="429"/>
      <c r="I189" s="431"/>
    </row>
    <row r="190" spans="1:9" ht="15.75" thickBot="1" x14ac:dyDescent="0.3">
      <c r="A190" s="423"/>
      <c r="B190" s="425"/>
      <c r="C190" s="425"/>
      <c r="D190" s="425"/>
      <c r="E190" s="428"/>
      <c r="F190" s="193" t="s">
        <v>441</v>
      </c>
      <c r="G190" s="164">
        <v>0</v>
      </c>
      <c r="H190" s="430"/>
      <c r="I190" s="432"/>
    </row>
    <row r="191" spans="1:9" ht="15.75" thickBot="1" x14ac:dyDescent="0.3">
      <c r="C191" s="270"/>
    </row>
    <row r="192" spans="1:9" ht="15" customHeight="1" thickBot="1" x14ac:dyDescent="0.3">
      <c r="A192" s="307" t="s">
        <v>615</v>
      </c>
      <c r="B192" s="308"/>
      <c r="C192" s="308"/>
      <c r="D192" s="308"/>
      <c r="E192" s="308"/>
      <c r="F192" s="308"/>
      <c r="G192" s="308"/>
      <c r="H192" s="308"/>
      <c r="I192" s="306"/>
    </row>
    <row r="193" spans="1:9" ht="15.75" thickBot="1" x14ac:dyDescent="0.3">
      <c r="C193" s="270"/>
      <c r="G193" s="178"/>
    </row>
    <row r="194" spans="1:9" ht="14.45" customHeight="1" x14ac:dyDescent="0.25">
      <c r="A194" s="374">
        <v>1</v>
      </c>
      <c r="B194" s="394" t="s">
        <v>616</v>
      </c>
      <c r="C194" s="394" t="s">
        <v>617</v>
      </c>
      <c r="D194" s="394" t="s">
        <v>618</v>
      </c>
      <c r="E194" s="426" t="s">
        <v>574</v>
      </c>
      <c r="F194" s="259"/>
      <c r="G194" s="260">
        <f>(G195+G196)/G197</f>
        <v>0.63163384605497652</v>
      </c>
      <c r="H194" s="500" t="s">
        <v>619</v>
      </c>
      <c r="I194" s="455"/>
    </row>
    <row r="195" spans="1:9" x14ac:dyDescent="0.25">
      <c r="A195" s="392"/>
      <c r="B195" s="395"/>
      <c r="C195" s="395"/>
      <c r="D195" s="395"/>
      <c r="E195" s="483"/>
      <c r="F195" s="176" t="s">
        <v>620</v>
      </c>
      <c r="G195" s="161">
        <v>31446</v>
      </c>
      <c r="H195" s="501"/>
      <c r="I195" s="328"/>
    </row>
    <row r="196" spans="1:9" x14ac:dyDescent="0.25">
      <c r="A196" s="392"/>
      <c r="B196" s="395"/>
      <c r="C196" s="395"/>
      <c r="D196" s="395"/>
      <c r="E196" s="483"/>
      <c r="F196" s="176" t="s">
        <v>621</v>
      </c>
      <c r="G196" s="161">
        <v>224096</v>
      </c>
      <c r="H196" s="501"/>
      <c r="I196" s="328"/>
    </row>
    <row r="197" spans="1:9" ht="46.5" customHeight="1" thickBot="1" x14ac:dyDescent="0.3">
      <c r="A197" s="393"/>
      <c r="B197" s="396"/>
      <c r="C197" s="396"/>
      <c r="D197" s="396"/>
      <c r="E197" s="484"/>
      <c r="F197" s="177" t="s">
        <v>442</v>
      </c>
      <c r="G197" s="164">
        <v>404573</v>
      </c>
      <c r="H197" s="502"/>
      <c r="I197" s="329"/>
    </row>
    <row r="198" spans="1:9" x14ac:dyDescent="0.25">
      <c r="C198" s="270"/>
    </row>
    <row r="199" spans="1:9" x14ac:dyDescent="0.25">
      <c r="C199" s="270"/>
    </row>
    <row r="200" spans="1:9" x14ac:dyDescent="0.25">
      <c r="C200" s="270"/>
    </row>
    <row r="201" spans="1:9" x14ac:dyDescent="0.25">
      <c r="C201" s="270"/>
    </row>
    <row r="202" spans="1:9" ht="15.75" thickBot="1" x14ac:dyDescent="0.3">
      <c r="C202" s="270"/>
    </row>
    <row r="203" spans="1:9" ht="14.45" customHeight="1" x14ac:dyDescent="0.25">
      <c r="A203" s="374">
        <v>2</v>
      </c>
      <c r="B203" s="394" t="s">
        <v>622</v>
      </c>
      <c r="C203" s="394" t="s">
        <v>623</v>
      </c>
      <c r="D203" s="394" t="s">
        <v>624</v>
      </c>
      <c r="E203" s="426" t="s">
        <v>574</v>
      </c>
      <c r="F203" s="259"/>
      <c r="G203" s="260">
        <f>G204/G205</f>
        <v>7.7726393011891548E-2</v>
      </c>
      <c r="H203" s="497" t="s">
        <v>619</v>
      </c>
      <c r="I203" s="455"/>
    </row>
    <row r="204" spans="1:9" x14ac:dyDescent="0.25">
      <c r="A204" s="392"/>
      <c r="B204" s="395"/>
      <c r="C204" s="395"/>
      <c r="D204" s="395"/>
      <c r="E204" s="483"/>
      <c r="F204" s="176" t="s">
        <v>620</v>
      </c>
      <c r="G204" s="161">
        <v>31446</v>
      </c>
      <c r="H204" s="498"/>
      <c r="I204" s="328"/>
    </row>
    <row r="205" spans="1:9" ht="57" customHeight="1" thickBot="1" x14ac:dyDescent="0.3">
      <c r="A205" s="393"/>
      <c r="B205" s="396"/>
      <c r="C205" s="396"/>
      <c r="D205" s="396"/>
      <c r="E205" s="484"/>
      <c r="F205" s="177" t="s">
        <v>442</v>
      </c>
      <c r="G205" s="164">
        <v>404573</v>
      </c>
      <c r="H205" s="499"/>
      <c r="I205" s="329"/>
    </row>
    <row r="206" spans="1:9" ht="15.75" thickBot="1" x14ac:dyDescent="0.3">
      <c r="C206" s="270"/>
    </row>
    <row r="207" spans="1:9" ht="14.45" customHeight="1" x14ac:dyDescent="0.25">
      <c r="A207" s="374">
        <v>3</v>
      </c>
      <c r="B207" s="394" t="s">
        <v>625</v>
      </c>
      <c r="C207" s="394" t="s">
        <v>626</v>
      </c>
      <c r="D207" s="394" t="s">
        <v>627</v>
      </c>
      <c r="E207" s="426" t="s">
        <v>574</v>
      </c>
      <c r="F207" s="259"/>
      <c r="G207" s="260">
        <f>(G208-G209-G210)/(G208-G211)</f>
        <v>0.90400992249741396</v>
      </c>
      <c r="H207" s="497" t="s">
        <v>619</v>
      </c>
      <c r="I207" s="455"/>
    </row>
    <row r="208" spans="1:9" x14ac:dyDescent="0.25">
      <c r="A208" s="392"/>
      <c r="B208" s="395"/>
      <c r="C208" s="395"/>
      <c r="D208" s="395"/>
      <c r="E208" s="483"/>
      <c r="F208" s="176" t="s">
        <v>628</v>
      </c>
      <c r="G208" s="161">
        <v>4450547</v>
      </c>
      <c r="H208" s="498"/>
      <c r="I208" s="328"/>
    </row>
    <row r="209" spans="1:9" x14ac:dyDescent="0.25">
      <c r="A209" s="392"/>
      <c r="B209" s="395"/>
      <c r="C209" s="395"/>
      <c r="D209" s="395"/>
      <c r="E209" s="483"/>
      <c r="F209" s="272" t="s">
        <v>629</v>
      </c>
      <c r="G209" s="161">
        <v>578131</v>
      </c>
      <c r="H209" s="498"/>
      <c r="I209" s="328"/>
    </row>
    <row r="210" spans="1:9" x14ac:dyDescent="0.25">
      <c r="A210" s="392"/>
      <c r="B210" s="395"/>
      <c r="C210" s="395"/>
      <c r="D210" s="395"/>
      <c r="E210" s="483"/>
      <c r="F210" s="272" t="s">
        <v>630</v>
      </c>
      <c r="G210" s="161">
        <v>0</v>
      </c>
      <c r="H210" s="498"/>
      <c r="I210" s="328"/>
    </row>
    <row r="211" spans="1:9" ht="15.75" thickBot="1" x14ac:dyDescent="0.3">
      <c r="A211" s="393"/>
      <c r="B211" s="396"/>
      <c r="C211" s="396"/>
      <c r="D211" s="396"/>
      <c r="E211" s="484"/>
      <c r="F211" s="177" t="s">
        <v>631</v>
      </c>
      <c r="G211" s="164">
        <v>166948</v>
      </c>
      <c r="H211" s="499"/>
      <c r="I211" s="329"/>
    </row>
    <row r="212" spans="1:9" ht="15.75" thickBot="1" x14ac:dyDescent="0.3">
      <c r="C212" s="270"/>
    </row>
    <row r="213" spans="1:9" ht="15" customHeight="1" thickBot="1" x14ac:dyDescent="0.3">
      <c r="A213" s="304" t="s">
        <v>632</v>
      </c>
      <c r="B213" s="305"/>
      <c r="C213" s="305"/>
      <c r="D213" s="305"/>
      <c r="E213" s="305"/>
      <c r="F213" s="305"/>
      <c r="G213" s="305"/>
      <c r="H213" s="305"/>
      <c r="I213" s="306"/>
    </row>
    <row r="214" spans="1:9" ht="15.75" thickBot="1" x14ac:dyDescent="0.3">
      <c r="C214" s="270"/>
      <c r="G214" s="178"/>
    </row>
    <row r="215" spans="1:9" ht="14.45" customHeight="1" x14ac:dyDescent="0.25">
      <c r="A215" s="374">
        <v>1</v>
      </c>
      <c r="B215" s="394" t="s">
        <v>633</v>
      </c>
      <c r="C215" s="394" t="s">
        <v>634</v>
      </c>
      <c r="D215" s="394" t="s">
        <v>635</v>
      </c>
      <c r="E215" s="394" t="s">
        <v>636</v>
      </c>
      <c r="F215" s="259"/>
      <c r="G215" s="247">
        <f>G216/G217</f>
        <v>0.81691486032165894</v>
      </c>
      <c r="H215" s="503" t="s">
        <v>637</v>
      </c>
      <c r="I215" s="455"/>
    </row>
    <row r="216" spans="1:9" x14ac:dyDescent="0.25">
      <c r="A216" s="392"/>
      <c r="B216" s="395"/>
      <c r="C216" s="395"/>
      <c r="D216" s="395"/>
      <c r="E216" s="395"/>
      <c r="F216" s="176" t="s">
        <v>638</v>
      </c>
      <c r="G216" s="161">
        <v>404573</v>
      </c>
      <c r="H216" s="504"/>
      <c r="I216" s="328"/>
    </row>
    <row r="217" spans="1:9" ht="15.75" thickBot="1" x14ac:dyDescent="0.3">
      <c r="A217" s="393"/>
      <c r="B217" s="396"/>
      <c r="C217" s="396"/>
      <c r="D217" s="396"/>
      <c r="E217" s="396"/>
      <c r="F217" s="177" t="s">
        <v>639</v>
      </c>
      <c r="G217" s="164">
        <v>495245</v>
      </c>
      <c r="H217" s="505"/>
      <c r="I217" s="329"/>
    </row>
    <row r="218" spans="1:9" ht="15.75" thickBot="1" x14ac:dyDescent="0.3">
      <c r="C218" s="270"/>
      <c r="G218" s="178"/>
    </row>
    <row r="219" spans="1:9" ht="14.45" customHeight="1" x14ac:dyDescent="0.25">
      <c r="A219" s="374">
        <v>2</v>
      </c>
      <c r="B219" s="394" t="s">
        <v>640</v>
      </c>
      <c r="C219" s="394" t="s">
        <v>641</v>
      </c>
      <c r="D219" s="394" t="s">
        <v>642</v>
      </c>
      <c r="E219" s="394" t="s">
        <v>636</v>
      </c>
      <c r="F219" s="259"/>
      <c r="G219" s="247">
        <f>G220/G221</f>
        <v>0.98952759515225519</v>
      </c>
      <c r="H219" s="500" t="s">
        <v>643</v>
      </c>
      <c r="I219" s="455"/>
    </row>
    <row r="220" spans="1:9" x14ac:dyDescent="0.25">
      <c r="A220" s="392"/>
      <c r="B220" s="395"/>
      <c r="C220" s="395"/>
      <c r="D220" s="395"/>
      <c r="E220" s="395"/>
      <c r="F220" s="176" t="s">
        <v>644</v>
      </c>
      <c r="G220" s="161">
        <v>4535002</v>
      </c>
      <c r="H220" s="501"/>
      <c r="I220" s="328"/>
    </row>
    <row r="221" spans="1:9" ht="15.75" thickBot="1" x14ac:dyDescent="0.3">
      <c r="A221" s="393"/>
      <c r="B221" s="396"/>
      <c r="C221" s="396"/>
      <c r="D221" s="396"/>
      <c r="E221" s="396"/>
      <c r="F221" s="177" t="s">
        <v>645</v>
      </c>
      <c r="G221" s="164">
        <v>4582997</v>
      </c>
      <c r="H221" s="502"/>
      <c r="I221" s="329"/>
    </row>
    <row r="222" spans="1:9" ht="15.75" thickBot="1" x14ac:dyDescent="0.3">
      <c r="C222" s="270"/>
    </row>
    <row r="223" spans="1:9" ht="14.45" customHeight="1" x14ac:dyDescent="0.25">
      <c r="A223" s="374">
        <v>3</v>
      </c>
      <c r="B223" s="394" t="s">
        <v>646</v>
      </c>
      <c r="C223" s="394" t="s">
        <v>647</v>
      </c>
      <c r="D223" s="394" t="s">
        <v>642</v>
      </c>
      <c r="E223" s="394" t="s">
        <v>636</v>
      </c>
      <c r="F223" s="259"/>
      <c r="G223" s="247">
        <f>G224/G225</f>
        <v>1.0001611297510242</v>
      </c>
      <c r="H223" s="500" t="s">
        <v>643</v>
      </c>
      <c r="I223" s="455"/>
    </row>
    <row r="224" spans="1:9" x14ac:dyDescent="0.25">
      <c r="A224" s="392"/>
      <c r="B224" s="395"/>
      <c r="C224" s="395"/>
      <c r="D224" s="395"/>
      <c r="E224" s="395"/>
      <c r="F224" s="176" t="s">
        <v>648</v>
      </c>
      <c r="G224" s="161">
        <v>4450547</v>
      </c>
      <c r="H224" s="501"/>
      <c r="I224" s="328"/>
    </row>
    <row r="225" spans="1:9" ht="15.75" thickBot="1" x14ac:dyDescent="0.3">
      <c r="A225" s="393"/>
      <c r="B225" s="396"/>
      <c r="C225" s="396"/>
      <c r="D225" s="396"/>
      <c r="E225" s="396"/>
      <c r="F225" s="177" t="s">
        <v>649</v>
      </c>
      <c r="G225" s="164">
        <v>4449830</v>
      </c>
      <c r="H225" s="502"/>
      <c r="I225" s="329"/>
    </row>
    <row r="226" spans="1:9" ht="15.75" thickBot="1" x14ac:dyDescent="0.3">
      <c r="C226" s="270"/>
    </row>
    <row r="227" spans="1:9" ht="14.45" customHeight="1" x14ac:dyDescent="0.25">
      <c r="A227" s="374">
        <v>4</v>
      </c>
      <c r="B227" s="394" t="s">
        <v>650</v>
      </c>
      <c r="C227" s="394" t="s">
        <v>651</v>
      </c>
      <c r="D227" s="394" t="s">
        <v>642</v>
      </c>
      <c r="E227" s="394" t="s">
        <v>636</v>
      </c>
      <c r="F227" s="259"/>
      <c r="G227" s="261">
        <f>G228/G229</f>
        <v>1.008578796254441</v>
      </c>
      <c r="H227" s="497" t="s">
        <v>652</v>
      </c>
      <c r="I227" s="455"/>
    </row>
    <row r="228" spans="1:9" ht="25.5" x14ac:dyDescent="0.25">
      <c r="A228" s="392"/>
      <c r="B228" s="395"/>
      <c r="C228" s="395"/>
      <c r="D228" s="395"/>
      <c r="E228" s="395"/>
      <c r="F228" s="176" t="s">
        <v>653</v>
      </c>
      <c r="G228" s="161">
        <v>3255298</v>
      </c>
      <c r="H228" s="498"/>
      <c r="I228" s="328"/>
    </row>
    <row r="229" spans="1:9" ht="26.25" thickBot="1" x14ac:dyDescent="0.3">
      <c r="A229" s="393"/>
      <c r="B229" s="396"/>
      <c r="C229" s="396"/>
      <c r="D229" s="396"/>
      <c r="E229" s="396"/>
      <c r="F229" s="177" t="s">
        <v>654</v>
      </c>
      <c r="G229" s="164">
        <v>3227609</v>
      </c>
      <c r="H229" s="499"/>
      <c r="I229" s="329"/>
    </row>
    <row r="230" spans="1:9" x14ac:dyDescent="0.25">
      <c r="C230" s="268"/>
    </row>
    <row r="231" spans="1:9" x14ac:dyDescent="0.25">
      <c r="C231" s="268"/>
    </row>
    <row r="233" spans="1:9" x14ac:dyDescent="0.25">
      <c r="A233" s="194"/>
      <c r="B233" s="195"/>
      <c r="C233" s="195"/>
      <c r="D233" s="195"/>
      <c r="E233" s="195"/>
      <c r="F233" s="195"/>
      <c r="G233" s="196"/>
      <c r="H233" s="195"/>
      <c r="I233" s="197"/>
    </row>
  </sheetData>
  <protectedRanges>
    <protectedRange password="CA9C" sqref="G22:G25 G77 G170 G45:G48 G51 G55 G57 G27:G31 G33:G35" name="Data input_1"/>
  </protectedRanges>
  <mergeCells count="243">
    <mergeCell ref="I227:I229"/>
    <mergeCell ref="A227:A229"/>
    <mergeCell ref="B227:B229"/>
    <mergeCell ref="C227:C229"/>
    <mergeCell ref="D227:D229"/>
    <mergeCell ref="E227:E229"/>
    <mergeCell ref="H227:H229"/>
    <mergeCell ref="I219:I221"/>
    <mergeCell ref="A223:A225"/>
    <mergeCell ref="B223:B225"/>
    <mergeCell ref="C223:C225"/>
    <mergeCell ref="D223:D225"/>
    <mergeCell ref="E223:E225"/>
    <mergeCell ref="H223:H225"/>
    <mergeCell ref="I223:I225"/>
    <mergeCell ref="A219:A221"/>
    <mergeCell ref="B219:B221"/>
    <mergeCell ref="C219:C221"/>
    <mergeCell ref="D219:D221"/>
    <mergeCell ref="E219:E221"/>
    <mergeCell ref="H219:H221"/>
    <mergeCell ref="A213:I213"/>
    <mergeCell ref="A215:A217"/>
    <mergeCell ref="B215:B217"/>
    <mergeCell ref="C215:C217"/>
    <mergeCell ref="D215:D217"/>
    <mergeCell ref="E215:E217"/>
    <mergeCell ref="H215:H217"/>
    <mergeCell ref="I215:I217"/>
    <mergeCell ref="I203:I205"/>
    <mergeCell ref="A207:A211"/>
    <mergeCell ref="B207:B211"/>
    <mergeCell ref="C207:C211"/>
    <mergeCell ref="D207:D211"/>
    <mergeCell ref="E207:E211"/>
    <mergeCell ref="H207:H211"/>
    <mergeCell ref="I207:I211"/>
    <mergeCell ref="A203:A205"/>
    <mergeCell ref="B203:B205"/>
    <mergeCell ref="C203:C205"/>
    <mergeCell ref="D203:D205"/>
    <mergeCell ref="E203:E205"/>
    <mergeCell ref="H203:H205"/>
    <mergeCell ref="I187:I190"/>
    <mergeCell ref="A192:I192"/>
    <mergeCell ref="A194:A197"/>
    <mergeCell ref="B194:B197"/>
    <mergeCell ref="C194:C197"/>
    <mergeCell ref="D194:D197"/>
    <mergeCell ref="E194:E197"/>
    <mergeCell ref="H194:H197"/>
    <mergeCell ref="I194:I197"/>
    <mergeCell ref="A187:A190"/>
    <mergeCell ref="B187:B190"/>
    <mergeCell ref="C187:C190"/>
    <mergeCell ref="D187:D190"/>
    <mergeCell ref="E187:E190"/>
    <mergeCell ref="H187:H190"/>
    <mergeCell ref="I175:I178"/>
    <mergeCell ref="A180:A184"/>
    <mergeCell ref="B180:B184"/>
    <mergeCell ref="C180:C184"/>
    <mergeCell ref="D180:D184"/>
    <mergeCell ref="E180:E184"/>
    <mergeCell ref="H180:H184"/>
    <mergeCell ref="I180:I184"/>
    <mergeCell ref="A175:A178"/>
    <mergeCell ref="B175:B178"/>
    <mergeCell ref="C175:C178"/>
    <mergeCell ref="D175:D178"/>
    <mergeCell ref="E175:E178"/>
    <mergeCell ref="H175:H178"/>
    <mergeCell ref="A165:I165"/>
    <mergeCell ref="A167:A173"/>
    <mergeCell ref="B167:B173"/>
    <mergeCell ref="C167:C173"/>
    <mergeCell ref="D167:D173"/>
    <mergeCell ref="E167:E173"/>
    <mergeCell ref="H167:H173"/>
    <mergeCell ref="I167:I173"/>
    <mergeCell ref="I148:I151"/>
    <mergeCell ref="A153:A156"/>
    <mergeCell ref="B153:B156"/>
    <mergeCell ref="C153:C156"/>
    <mergeCell ref="D153:D156"/>
    <mergeCell ref="E153:E156"/>
    <mergeCell ref="H153:H156"/>
    <mergeCell ref="I153:I156"/>
    <mergeCell ref="A148:A151"/>
    <mergeCell ref="B148:B151"/>
    <mergeCell ref="C148:C151"/>
    <mergeCell ref="D148:D151"/>
    <mergeCell ref="E148:E151"/>
    <mergeCell ref="H148:H151"/>
    <mergeCell ref="B121:B123"/>
    <mergeCell ref="C121:C123"/>
    <mergeCell ref="D121:D123"/>
    <mergeCell ref="E121:E123"/>
    <mergeCell ref="H121:H123"/>
    <mergeCell ref="I138:I140"/>
    <mergeCell ref="A142:I142"/>
    <mergeCell ref="A144:A146"/>
    <mergeCell ref="B144:B146"/>
    <mergeCell ref="C144:C146"/>
    <mergeCell ref="D144:D146"/>
    <mergeCell ref="E144:E146"/>
    <mergeCell ref="H144:H146"/>
    <mergeCell ref="I144:I146"/>
    <mergeCell ref="A138:A140"/>
    <mergeCell ref="B138:B140"/>
    <mergeCell ref="C138:C140"/>
    <mergeCell ref="D138:D140"/>
    <mergeCell ref="E138:E140"/>
    <mergeCell ref="H138:H140"/>
    <mergeCell ref="A117:A119"/>
    <mergeCell ref="B117:B119"/>
    <mergeCell ref="C117:C119"/>
    <mergeCell ref="D117:D119"/>
    <mergeCell ref="E117:E119"/>
    <mergeCell ref="H117:H119"/>
    <mergeCell ref="I117:I119"/>
    <mergeCell ref="A132:I132"/>
    <mergeCell ref="A134:A136"/>
    <mergeCell ref="B134:B136"/>
    <mergeCell ref="C134:C136"/>
    <mergeCell ref="D134:D136"/>
    <mergeCell ref="E134:E136"/>
    <mergeCell ref="H134:H136"/>
    <mergeCell ref="I134:I136"/>
    <mergeCell ref="I121:I123"/>
    <mergeCell ref="A128:A130"/>
    <mergeCell ref="B128:B130"/>
    <mergeCell ref="C128:C130"/>
    <mergeCell ref="D128:D130"/>
    <mergeCell ref="E128:E130"/>
    <mergeCell ref="H128:H130"/>
    <mergeCell ref="I128:I130"/>
    <mergeCell ref="A121:A123"/>
    <mergeCell ref="G108:G109"/>
    <mergeCell ref="A113:A115"/>
    <mergeCell ref="B113:B115"/>
    <mergeCell ref="C113:C115"/>
    <mergeCell ref="D113:D115"/>
    <mergeCell ref="E113:E115"/>
    <mergeCell ref="A102:I102"/>
    <mergeCell ref="A104:I104"/>
    <mergeCell ref="A106:A111"/>
    <mergeCell ref="B106:B111"/>
    <mergeCell ref="C106:C111"/>
    <mergeCell ref="D106:D111"/>
    <mergeCell ref="E106:E111"/>
    <mergeCell ref="H106:H111"/>
    <mergeCell ref="I106:I111"/>
    <mergeCell ref="F108:F109"/>
    <mergeCell ref="H113:H115"/>
    <mergeCell ref="I113:I115"/>
    <mergeCell ref="I80:I83"/>
    <mergeCell ref="A87:I87"/>
    <mergeCell ref="A89:A100"/>
    <mergeCell ref="B89:B100"/>
    <mergeCell ref="C89:C100"/>
    <mergeCell ref="D89:D100"/>
    <mergeCell ref="E89:E100"/>
    <mergeCell ref="H89:H100"/>
    <mergeCell ref="I89:I100"/>
    <mergeCell ref="A80:A83"/>
    <mergeCell ref="B80:B83"/>
    <mergeCell ref="C80:C83"/>
    <mergeCell ref="D80:D83"/>
    <mergeCell ref="E80:E83"/>
    <mergeCell ref="H80:H83"/>
    <mergeCell ref="I68:I70"/>
    <mergeCell ref="A72:I72"/>
    <mergeCell ref="A74:A78"/>
    <mergeCell ref="B74:B78"/>
    <mergeCell ref="C74:C78"/>
    <mergeCell ref="D74:D78"/>
    <mergeCell ref="E74:E78"/>
    <mergeCell ref="H74:H78"/>
    <mergeCell ref="I74:I78"/>
    <mergeCell ref="A68:A70"/>
    <mergeCell ref="B68:B70"/>
    <mergeCell ref="C68:C70"/>
    <mergeCell ref="D68:D70"/>
    <mergeCell ref="E68:E70"/>
    <mergeCell ref="H68:H70"/>
    <mergeCell ref="A59:I59"/>
    <mergeCell ref="A61:A66"/>
    <mergeCell ref="B61:B66"/>
    <mergeCell ref="C61:C66"/>
    <mergeCell ref="D61:D66"/>
    <mergeCell ref="E61:E66"/>
    <mergeCell ref="H61:H66"/>
    <mergeCell ref="I61:I66"/>
    <mergeCell ref="I50:I52"/>
    <mergeCell ref="A54:A57"/>
    <mergeCell ref="B54:B57"/>
    <mergeCell ref="C54:C57"/>
    <mergeCell ref="D54:D57"/>
    <mergeCell ref="E54:E57"/>
    <mergeCell ref="H54:H57"/>
    <mergeCell ref="I54:I57"/>
    <mergeCell ref="A50:A52"/>
    <mergeCell ref="B50:B52"/>
    <mergeCell ref="C50:C52"/>
    <mergeCell ref="D50:D52"/>
    <mergeCell ref="E50:E52"/>
    <mergeCell ref="H50:H52"/>
    <mergeCell ref="I32:I35"/>
    <mergeCell ref="A42:I42"/>
    <mergeCell ref="A44:A48"/>
    <mergeCell ref="B44:B48"/>
    <mergeCell ref="C44:C48"/>
    <mergeCell ref="D44:D48"/>
    <mergeCell ref="E44:E48"/>
    <mergeCell ref="H44:H48"/>
    <mergeCell ref="I44:I48"/>
    <mergeCell ref="A32:A35"/>
    <mergeCell ref="B32:B35"/>
    <mergeCell ref="C32:C35"/>
    <mergeCell ref="D32:D35"/>
    <mergeCell ref="E32:E35"/>
    <mergeCell ref="H32:H35"/>
    <mergeCell ref="C4:D4"/>
    <mergeCell ref="C5:D5"/>
    <mergeCell ref="C6:D6"/>
    <mergeCell ref="A15:B15"/>
    <mergeCell ref="A17:I17"/>
    <mergeCell ref="A19:I19"/>
    <mergeCell ref="I21:I24"/>
    <mergeCell ref="A26:A30"/>
    <mergeCell ref="B26:B30"/>
    <mergeCell ref="C26:C30"/>
    <mergeCell ref="D26:D30"/>
    <mergeCell ref="E26:E30"/>
    <mergeCell ref="H26:H30"/>
    <mergeCell ref="I26:I30"/>
    <mergeCell ref="A21:A24"/>
    <mergeCell ref="B21:B24"/>
    <mergeCell ref="C21:C24"/>
    <mergeCell ref="D21:D24"/>
    <mergeCell ref="E21:E24"/>
    <mergeCell ref="H21:H24"/>
  </mergeCells>
  <conditionalFormatting sqref="G21">
    <cfRule type="cellIs" dxfId="81" priority="30" operator="between">
      <formula>0.1</formula>
      <formula>0.2</formula>
    </cfRule>
    <cfRule type="expression" dxfId="80" priority="81">
      <formula>$G$21&gt;20%</formula>
    </cfRule>
    <cfRule type="expression" dxfId="79" priority="82">
      <formula>$G$21&lt;10%</formula>
    </cfRule>
  </conditionalFormatting>
  <conditionalFormatting sqref="G26">
    <cfRule type="expression" dxfId="78" priority="51">
      <formula>$G$26=0%</formula>
    </cfRule>
    <cfRule type="expression" dxfId="77" priority="80">
      <formula>$G$26&gt;0%</formula>
    </cfRule>
  </conditionalFormatting>
  <conditionalFormatting sqref="G32">
    <cfRule type="expression" dxfId="76" priority="12">
      <formula>$G$32=8%</formula>
    </cfRule>
    <cfRule type="expression" dxfId="75" priority="50">
      <formula>$G$32&gt;8%</formula>
    </cfRule>
    <cfRule type="expression" dxfId="74" priority="79">
      <formula>$G$32&lt;8%</formula>
    </cfRule>
  </conditionalFormatting>
  <conditionalFormatting sqref="G44">
    <cfRule type="expression" dxfId="73" priority="47">
      <formula>$G$44&lt;95%</formula>
    </cfRule>
    <cfRule type="expression" dxfId="72" priority="48">
      <formula>$G$44=95%</formula>
    </cfRule>
    <cfRule type="expression" dxfId="71" priority="49">
      <formula>$G$44&gt;95%</formula>
    </cfRule>
  </conditionalFormatting>
  <conditionalFormatting sqref="G50">
    <cfRule type="expression" dxfId="70" priority="11">
      <formula>$G$50=100%</formula>
    </cfRule>
    <cfRule type="expression" dxfId="69" priority="46">
      <formula>$G$50&lt;100%</formula>
    </cfRule>
    <cfRule type="expression" dxfId="68" priority="78">
      <formula>$G$50&gt;100%</formula>
    </cfRule>
  </conditionalFormatting>
  <conditionalFormatting sqref="G54">
    <cfRule type="expression" dxfId="67" priority="10">
      <formula>$G$54=30</formula>
    </cfRule>
    <cfRule type="expression" dxfId="66" priority="45">
      <formula>$G$54&lt;30</formula>
    </cfRule>
    <cfRule type="expression" dxfId="65" priority="77">
      <formula>$G$54&gt;30</formula>
    </cfRule>
  </conditionalFormatting>
  <conditionalFormatting sqref="G61">
    <cfRule type="cellIs" dxfId="64" priority="29" operator="between">
      <formula>1</formula>
      <formula>3</formula>
    </cfRule>
    <cfRule type="expression" dxfId="63" priority="75">
      <formula>$G$61&gt;3</formula>
    </cfRule>
    <cfRule type="expression" dxfId="62" priority="76">
      <formula>$G$61&lt;1</formula>
    </cfRule>
  </conditionalFormatting>
  <conditionalFormatting sqref="G68">
    <cfRule type="cellIs" dxfId="61" priority="28" operator="between">
      <formula>1.5</formula>
      <formula>2</formula>
    </cfRule>
    <cfRule type="expression" dxfId="60" priority="73">
      <formula>$G$68&gt;2</formula>
    </cfRule>
    <cfRule type="expression" dxfId="59" priority="74">
      <formula>$G$68&lt;1.5</formula>
    </cfRule>
  </conditionalFormatting>
  <conditionalFormatting sqref="G74">
    <cfRule type="expression" dxfId="58" priority="9">
      <formula>$G$74=6%</formula>
    </cfRule>
    <cfRule type="expression" dxfId="57" priority="44">
      <formula>$G$74&lt;8%</formula>
    </cfRule>
    <cfRule type="expression" dxfId="56" priority="72">
      <formula>$G$74&gt;8%</formula>
    </cfRule>
  </conditionalFormatting>
  <conditionalFormatting sqref="G80">
    <cfRule type="expression" dxfId="55" priority="8">
      <formula>$G$80=45%</formula>
    </cfRule>
    <cfRule type="expression" dxfId="54" priority="43">
      <formula>$G$80&lt;45%</formula>
    </cfRule>
    <cfRule type="expression" dxfId="53" priority="71">
      <formula>$G$80&gt;45%</formula>
    </cfRule>
  </conditionalFormatting>
  <conditionalFormatting sqref="G89">
    <cfRule type="expression" dxfId="52" priority="41">
      <formula>$G$89&gt;100%</formula>
    </cfRule>
    <cfRule type="expression" dxfId="51" priority="42">
      <formula>$G$89=100%</formula>
    </cfRule>
    <cfRule type="expression" dxfId="50" priority="70">
      <formula>$G$89&lt;100%</formula>
    </cfRule>
  </conditionalFormatting>
  <conditionalFormatting sqref="G106">
    <cfRule type="expression" dxfId="49" priority="39">
      <formula>$G$106&gt;0%</formula>
    </cfRule>
    <cfRule type="expression" dxfId="48" priority="40">
      <formula>$G$106=0%</formula>
    </cfRule>
    <cfRule type="expression" dxfId="47" priority="69">
      <formula>$G$106&lt;0%</formula>
    </cfRule>
  </conditionalFormatting>
  <conditionalFormatting sqref="G113">
    <cfRule type="cellIs" dxfId="46" priority="27" operator="between">
      <formula>0</formula>
      <formula>0.15</formula>
    </cfRule>
    <cfRule type="expression" dxfId="45" priority="67">
      <formula>$G$113&gt;15%</formula>
    </cfRule>
    <cfRule type="expression" dxfId="44" priority="68">
      <formula>$G$113&lt;0%</formula>
    </cfRule>
  </conditionalFormatting>
  <conditionalFormatting sqref="G117">
    <cfRule type="expression" dxfId="43" priority="37">
      <formula>$G$117&gt;0%</formula>
    </cfRule>
    <cfRule type="expression" dxfId="42" priority="38">
      <formula>$G$117=0%</formula>
    </cfRule>
    <cfRule type="expression" dxfId="41" priority="66">
      <formula>$G$117&lt;0%</formula>
    </cfRule>
  </conditionalFormatting>
  <conditionalFormatting sqref="G128">
    <cfRule type="expression" dxfId="40" priority="6">
      <formula>$G$128&gt;0%</formula>
    </cfRule>
    <cfRule type="expression" dxfId="39" priority="7">
      <formula>$G$128=0%</formula>
    </cfRule>
    <cfRule type="expression" dxfId="38" priority="65">
      <formula>$G$128&lt;0%</formula>
    </cfRule>
  </conditionalFormatting>
  <conditionalFormatting sqref="G121">
    <cfRule type="expression" dxfId="37" priority="35">
      <formula>$G$121&gt;0%</formula>
    </cfRule>
    <cfRule type="expression" dxfId="36" priority="36">
      <formula>$G$121=0%</formula>
    </cfRule>
    <cfRule type="expression" dxfId="35" priority="64">
      <formula>$G$121&lt;0%</formula>
    </cfRule>
  </conditionalFormatting>
  <conditionalFormatting sqref="G134">
    <cfRule type="cellIs" dxfId="34" priority="26" operator="between">
      <formula>0.07</formula>
      <formula>0.1</formula>
    </cfRule>
    <cfRule type="expression" dxfId="33" priority="62">
      <formula>$G$134&gt;10%</formula>
    </cfRule>
    <cfRule type="expression" dxfId="32" priority="63">
      <formula>$G$134&lt;7%</formula>
    </cfRule>
  </conditionalFormatting>
  <conditionalFormatting sqref="G138">
    <cfRule type="cellIs" dxfId="31" priority="25" operator="between">
      <formula>0.15</formula>
      <formula>0.25</formula>
    </cfRule>
    <cfRule type="expression" dxfId="30" priority="60">
      <formula>$G$138&gt;30%</formula>
    </cfRule>
    <cfRule type="expression" dxfId="29" priority="61">
      <formula>$G$138&lt;15%</formula>
    </cfRule>
  </conditionalFormatting>
  <conditionalFormatting sqref="G148">
    <cfRule type="expression" dxfId="28" priority="5">
      <formula>$G$148=$G$149</formula>
    </cfRule>
    <cfRule type="expression" dxfId="27" priority="34">
      <formula>$G$148&gt;$G$149</formula>
    </cfRule>
    <cfRule type="expression" dxfId="26" priority="59">
      <formula>$G$148&lt;$G$149</formula>
    </cfRule>
  </conditionalFormatting>
  <conditionalFormatting sqref="G153">
    <cfRule type="expression" dxfId="25" priority="4">
      <formula>$G$153=$G$154</formula>
    </cfRule>
    <cfRule type="expression" dxfId="24" priority="33">
      <formula>$G$153&gt;$G$154</formula>
    </cfRule>
    <cfRule type="expression" dxfId="23" priority="58">
      <formula>$G$153&lt;$G$154</formula>
    </cfRule>
  </conditionalFormatting>
  <conditionalFormatting sqref="G167">
    <cfRule type="expression" dxfId="22" priority="3">
      <formula>$G$167=30</formula>
    </cfRule>
    <cfRule type="expression" dxfId="21" priority="32">
      <formula>$G$167&lt;30</formula>
    </cfRule>
    <cfRule type="expression" dxfId="20" priority="57">
      <formula>$G$167&gt;30</formula>
    </cfRule>
  </conditionalFormatting>
  <conditionalFormatting sqref="G175">
    <cfRule type="expression" dxfId="19" priority="31">
      <formula>$G$175=0%</formula>
    </cfRule>
    <cfRule type="expression" dxfId="18" priority="56">
      <formula>$G$175&gt;0%</formula>
    </cfRule>
  </conditionalFormatting>
  <conditionalFormatting sqref="G180">
    <cfRule type="cellIs" dxfId="17" priority="24" operator="between">
      <formula>0.2</formula>
      <formula>0.4</formula>
    </cfRule>
    <cfRule type="expression" dxfId="16" priority="54">
      <formula>$G$180&gt;40%</formula>
    </cfRule>
    <cfRule type="expression" dxfId="15" priority="55">
      <formula>$G$180&lt;25%</formula>
    </cfRule>
  </conditionalFormatting>
  <conditionalFormatting sqref="G187">
    <cfRule type="cellIs" dxfId="14" priority="23" operator="between">
      <formula>0.02</formula>
      <formula>0.05</formula>
    </cfRule>
    <cfRule type="expression" dxfId="13" priority="52">
      <formula>$G$187&gt;5%</formula>
    </cfRule>
    <cfRule type="expression" dxfId="12" priority="53">
      <formula>$G$187&lt;2%</formula>
    </cfRule>
  </conditionalFormatting>
  <conditionalFormatting sqref="G215">
    <cfRule type="cellIs" dxfId="11" priority="13" operator="between">
      <formula>0.95</formula>
      <formula>1</formula>
    </cfRule>
    <cfRule type="expression" dxfId="10" priority="21">
      <formula>$G$215&gt;100%</formula>
    </cfRule>
    <cfRule type="expression" dxfId="9" priority="22">
      <formula>$G$215&lt;95%</formula>
    </cfRule>
  </conditionalFormatting>
  <conditionalFormatting sqref="G219">
    <cfRule type="cellIs" dxfId="8" priority="18" operator="between">
      <formula>0.95</formula>
      <formula>1</formula>
    </cfRule>
    <cfRule type="expression" dxfId="7" priority="19">
      <formula>$G$219&gt;100%</formula>
    </cfRule>
    <cfRule type="expression" dxfId="6" priority="20">
      <formula>$G$219&lt;95%</formula>
    </cfRule>
  </conditionalFormatting>
  <conditionalFormatting sqref="G223">
    <cfRule type="expression" dxfId="5" priority="2">
      <formula>$G$223&gt;100%</formula>
    </cfRule>
    <cfRule type="cellIs" dxfId="4" priority="16" operator="between">
      <formula>0.95</formula>
      <formula>1</formula>
    </cfRule>
    <cfRule type="expression" dxfId="3" priority="17">
      <formula>$G$223&lt;95%</formula>
    </cfRule>
  </conditionalFormatting>
  <conditionalFormatting sqref="G227">
    <cfRule type="expression" dxfId="2" priority="1">
      <formula>$G$227&gt;100%</formula>
    </cfRule>
    <cfRule type="cellIs" dxfId="1" priority="14" operator="between">
      <formula>0.95</formula>
      <formula>1</formula>
    </cfRule>
    <cfRule type="expression" dxfId="0" priority="15">
      <formula>$G$227&lt;95%</formula>
    </cfRule>
  </conditionalFormatting>
  <dataValidations count="18">
    <dataValidation type="whole" operator="equal" allowBlank="1" showInputMessage="1" showErrorMessage="1" error="_x000a_Data entry is not allowed in this field" sqref="G32">
      <formula1>G33/(G34+G35)</formula1>
    </dataValidation>
    <dataValidation type="whole" operator="equal" allowBlank="1" showInputMessage="1" showErrorMessage="1" error="_x000a_Data entry not allowed in this field" sqref="G50 G68 G227 G203 G215 G219 G223">
      <formula1>G51/G52</formula1>
    </dataValidation>
    <dataValidation type="whole" operator="equal" allowBlank="1" showInputMessage="1" showErrorMessage="1" error="_x000a_Data entry not allowed in this field" sqref="G54">
      <formula1>(((G55-G56)/G57)*365)</formula1>
    </dataValidation>
    <dataValidation type="whole" operator="equal" allowBlank="1" showInputMessage="1" showErrorMessage="1" error="_x000a_Data entry not allowed in this field" sqref="G194">
      <formula1>(G195+G196)/G197</formula1>
    </dataValidation>
    <dataValidation type="whole" operator="equal" allowBlank="1" showInputMessage="1" showErrorMessage="1" error="_x000a_Data entry not allowed in this field" sqref="G113 G117 G121 G128 G134">
      <formula1>(G114-G115)/G114</formula1>
    </dataValidation>
    <dataValidation type="whole" operator="equal" allowBlank="1" showInputMessage="1" showErrorMessage="1" error="_x000a_Data entry not allowed in this field" sqref="G144">
      <formula1>(G146-G145)/G145</formula1>
    </dataValidation>
    <dataValidation type="whole" operator="equal" allowBlank="1" showInputMessage="1" showErrorMessage="1" error="_x000a_Data entry not allowed in this field" sqref="G148 G153">
      <formula1>(G151-G150)/G150</formula1>
    </dataValidation>
    <dataValidation type="whole" operator="greaterThanOrEqual" allowBlank="1" showInputMessage="1" showErrorMessage="1" error="_x000a_Please enter a value in this field" sqref="G129:G130 G155:G156">
      <formula1>1</formula1>
    </dataValidation>
    <dataValidation type="whole" operator="equal" allowBlank="1" showInputMessage="1" showErrorMessage="1" error="_x000a_Data entry is not allowed in this field" sqref="G26">
      <formula1>G27/(G28+G29+G30)</formula1>
    </dataValidation>
    <dataValidation type="whole" operator="equal" allowBlank="1" showInputMessage="1" showErrorMessage="1" error="_x000a_Data entry not allowed in this field" sqref="G207">
      <formula1>(G208-G209-G210)/(G208-G211)</formula1>
    </dataValidation>
    <dataValidation type="whole" operator="equal" allowBlank="1" showInputMessage="1" showErrorMessage="1" error="Data entry not allowed in the field" sqref="G167">
      <formula1>(G168/(G169+G170+G171+G172+G173))*365</formula1>
    </dataValidation>
    <dataValidation type="whole" operator="equal" allowBlank="1" showInputMessage="1" showErrorMessage="1" error="_x000a_Data entry in this field not allowed" sqref="G61">
      <formula1>((G62-G63-G64+G65)/(G66/12))</formula1>
    </dataValidation>
    <dataValidation type="whole" operator="equal" allowBlank="1" showInputMessage="1" showErrorMessage="1" error="_x000a_Data entry not allowed in this field" sqref="G80">
      <formula1>G81/(G82-G83)</formula1>
    </dataValidation>
    <dataValidation type="whole" operator="equal" allowBlank="1" showInputMessage="1" showErrorMessage="1" error="_x000a_Data Entry not allowed in this field" sqref="G21">
      <formula1>(G24+G23)/(G22+G24+G23)</formula1>
    </dataValidation>
    <dataValidation type="whole" operator="equal" allowBlank="1" showInputMessage="1" showErrorMessage="1" error="_x000a_Data Entry not allowed in this field" sqref="G106">
      <formula1>(G107-(G111+G110-G108))/G107</formula1>
    </dataValidation>
    <dataValidation type="whole" operator="equal" allowBlank="1" showInputMessage="1" showErrorMessage="1" error="_x000a_Data Entry no allowed in this field" sqref="G175">
      <formula1>(G176)/(G178+G177)</formula1>
    </dataValidation>
    <dataValidation type="whole" operator="equal" allowBlank="1" showInputMessage="1" showErrorMessage="1" error="_x000a_Data Entry not allowed in this field" sqref="G180">
      <formula1>(G181+G182)/(G184+G183)</formula1>
    </dataValidation>
    <dataValidation type="whole" operator="equal" allowBlank="1" showInputMessage="1" showErrorMessage="1" error="_x000a_Data Entry not allowed in this field" sqref="G187">
      <formula1>G188/(G190+G189)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headerFooter>
    <oddHeader>&amp;RANNEXURE AF</oddHeader>
    <oddFooter>&amp;L&amp;F&amp;C&amp;A&amp;R&amp;D</oddFooter>
  </headerFooter>
  <rowBreaks count="1" manualBreakCount="1">
    <brk id="85" max="8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COMPONENT 1 </vt:lpstr>
      <vt:lpstr>COMPONENT 2 </vt:lpstr>
      <vt:lpstr>COMPONENT 2 fi-DELETE</vt:lpstr>
      <vt:lpstr>OUTSTANDING DEBT COUNCILLORS</vt:lpstr>
      <vt:lpstr>FINANCIAL RATIOS APRIL 2024 </vt:lpstr>
      <vt:lpstr>OUTSTANDING DEBT EMPLOYEES </vt:lpstr>
      <vt:lpstr>FINANCIAL RATIOS-APRIL 2025 </vt:lpstr>
      <vt:lpstr>'COMPONENT 2 '!Print_Area</vt:lpstr>
      <vt:lpstr>'FINANCIAL RATIOS-APRIL 2025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2025-05-16T07:00:30Z</cp:lastPrinted>
  <dcterms:created xsi:type="dcterms:W3CDTF">2022-12-30T09:55:25Z</dcterms:created>
  <dcterms:modified xsi:type="dcterms:W3CDTF">2025-06-09T09:59:27Z</dcterms:modified>
</cp:coreProperties>
</file>